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d4965b0de4e94a/Bureaublad/Google/"/>
    </mc:Choice>
  </mc:AlternateContent>
  <xr:revisionPtr revIDLastSave="521" documentId="8_{C4B93636-8925-4018-A123-91D4676DD8E0}" xr6:coauthVersionLast="47" xr6:coauthVersionMax="47" xr10:uidLastSave="{BF4B4B73-63CD-44E9-A8EC-7D084A6B0D99}"/>
  <bookViews>
    <workbookView xWindow="37485" yWindow="735" windowWidth="17280" windowHeight="13860" xr2:uid="{00000000-000D-0000-FFFF-FFFF00000000}"/>
  </bookViews>
  <sheets>
    <sheet name="Acquiris" sheetId="2" r:id="rId1"/>
  </sheets>
  <definedNames>
    <definedName name="_xlnm._FilterDatabase" localSheetId="0" hidden="1">Acquiris!$A$1:$G$261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1" i="2" l="1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6" i="2"/>
  <c r="G125" i="2"/>
  <c r="G124" i="2"/>
  <c r="G123" i="2"/>
  <c r="G120" i="2"/>
  <c r="G119" i="2"/>
  <c r="G105" i="2"/>
  <c r="G104" i="2"/>
  <c r="G97" i="2"/>
  <c r="G96" i="2"/>
  <c r="G127" i="2"/>
  <c r="G122" i="2"/>
  <c r="G121" i="2"/>
  <c r="G118" i="2"/>
  <c r="G117" i="2"/>
  <c r="G115" i="2"/>
  <c r="G114" i="2"/>
  <c r="G113" i="2"/>
  <c r="G112" i="2"/>
  <c r="G111" i="2"/>
  <c r="G110" i="2"/>
  <c r="G109" i="2"/>
  <c r="G108" i="2"/>
  <c r="G107" i="2"/>
  <c r="G106" i="2"/>
  <c r="G103" i="2"/>
  <c r="G102" i="2"/>
  <c r="G101" i="2"/>
  <c r="G100" i="2"/>
  <c r="G99" i="2"/>
  <c r="G98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5" i="2"/>
  <c r="G74" i="2"/>
  <c r="G73" i="2"/>
  <c r="G72" i="2"/>
  <c r="G71" i="2"/>
  <c r="G70" i="2"/>
  <c r="G69" i="2"/>
</calcChain>
</file>

<file path=xl/sharedStrings.xml><?xml version="1.0" encoding="utf-8"?>
<sst xmlns="http://schemas.openxmlformats.org/spreadsheetml/2006/main" count="1372" uniqueCount="573">
  <si>
    <t>Vendor</t>
  </si>
  <si>
    <t>Certification
Code</t>
  </si>
  <si>
    <t>Terminal Name
Tag DF05</t>
  </si>
  <si>
    <t>C-TAP
Spec</t>
  </si>
  <si>
    <t>Certified Services
Tag DFFF10</t>
  </si>
  <si>
    <t>Expiry
Date (1)</t>
  </si>
  <si>
    <t>Certification
Document</t>
  </si>
  <si>
    <t>Viva Wallet</t>
  </si>
  <si>
    <t>00002279</t>
  </si>
  <si>
    <t>PAX A910-CVW</t>
  </si>
  <si>
    <t>Connector800000000800</t>
  </si>
  <si>
    <t xml:space="preserve"> </t>
  </si>
  <si>
    <t>Worldline</t>
  </si>
  <si>
    <t>00002278</t>
  </si>
  <si>
    <t>VALINA</t>
  </si>
  <si>
    <t>BCC90001AC30</t>
  </si>
  <si>
    <t>00002277</t>
  </si>
  <si>
    <t>Yoneo</t>
  </si>
  <si>
    <t>B4C100008C70</t>
  </si>
  <si>
    <t>00002276</t>
  </si>
  <si>
    <t>YOMOVA Desktop</t>
  </si>
  <si>
    <t>FCFD00D1BFB0</t>
  </si>
  <si>
    <t>00002275</t>
  </si>
  <si>
    <t>Yoximo</t>
  </si>
  <si>
    <t>00002274</t>
  </si>
  <si>
    <t>Yomani XR/ML</t>
  </si>
  <si>
    <t>00002273</t>
  </si>
  <si>
    <t>YUMI PILOT</t>
  </si>
  <si>
    <t>FCF900F1BEB0</t>
  </si>
  <si>
    <t>00002269</t>
  </si>
  <si>
    <t>B80900202C30</t>
  </si>
  <si>
    <t>00002268</t>
  </si>
  <si>
    <t>800100000C70</t>
  </si>
  <si>
    <t>00002267</t>
  </si>
  <si>
    <t>FCF900F1BFB0</t>
  </si>
  <si>
    <t>00002266</t>
  </si>
  <si>
    <t>00002265</t>
  </si>
  <si>
    <t>CCV</t>
  </si>
  <si>
    <t>00002264</t>
  </si>
  <si>
    <t>VX680</t>
  </si>
  <si>
    <t>FCFD00A1BC20</t>
  </si>
  <si>
    <t>00002263</t>
  </si>
  <si>
    <t>VX820 [Attended]</t>
  </si>
  <si>
    <t>00002262</t>
  </si>
  <si>
    <t>VX820 [UnAttended]</t>
  </si>
  <si>
    <t>80080021AC20</t>
  </si>
  <si>
    <t>00002261</t>
  </si>
  <si>
    <t>VX520-VX820</t>
  </si>
  <si>
    <t>FCFD00A1BC00</t>
  </si>
  <si>
    <t>00002260</t>
  </si>
  <si>
    <t>VX520</t>
  </si>
  <si>
    <t>00002259</t>
  </si>
  <si>
    <t>V400M</t>
  </si>
  <si>
    <t>00002258</t>
  </si>
  <si>
    <t>V400C</t>
  </si>
  <si>
    <t>00002257</t>
  </si>
  <si>
    <t>P400 [UnAttended]</t>
  </si>
  <si>
    <t>00002256</t>
  </si>
  <si>
    <t>P400 [Attended]</t>
  </si>
  <si>
    <t>00002255</t>
  </si>
  <si>
    <t>YONEO</t>
  </si>
  <si>
    <t>B00100000C30</t>
  </si>
  <si>
    <t>00002254</t>
  </si>
  <si>
    <t>A920</t>
  </si>
  <si>
    <t>FCFD00A19C20</t>
  </si>
  <si>
    <t>00002252</t>
  </si>
  <si>
    <t>A77</t>
  </si>
  <si>
    <t>Loyaltek</t>
  </si>
  <si>
    <t>00002249</t>
  </si>
  <si>
    <t>8A0900A02D00</t>
  </si>
  <si>
    <t>00002248</t>
  </si>
  <si>
    <t>00002247</t>
  </si>
  <si>
    <t>00002246</t>
  </si>
  <si>
    <t>00002245</t>
  </si>
  <si>
    <t>00002244</t>
  </si>
  <si>
    <t>Ingenico P4Y</t>
  </si>
  <si>
    <t>00002241</t>
  </si>
  <si>
    <t>NEW9220</t>
  </si>
  <si>
    <t>FCF800E07C00</t>
  </si>
  <si>
    <t>00002240</t>
  </si>
  <si>
    <t>00002239</t>
  </si>
  <si>
    <t>00002238</t>
  </si>
  <si>
    <t>00002237</t>
  </si>
  <si>
    <t>00002235</t>
  </si>
  <si>
    <t>YUMI</t>
  </si>
  <si>
    <t>00002234</t>
  </si>
  <si>
    <t>Ingeni_Link2500</t>
  </si>
  <si>
    <t>FECD00F1BC30</t>
  </si>
  <si>
    <t>00002233</t>
  </si>
  <si>
    <t>Ingeni_Move5000</t>
  </si>
  <si>
    <t>00002232</t>
  </si>
  <si>
    <t>Ingeni_Lane5000</t>
  </si>
  <si>
    <t>FECD00F1AC30</t>
  </si>
  <si>
    <t>00002231</t>
  </si>
  <si>
    <t>Ingeni_Desk5000</t>
  </si>
  <si>
    <t>00002229</t>
  </si>
  <si>
    <t>00002228</t>
  </si>
  <si>
    <t>00002219</t>
  </si>
  <si>
    <t>FCF900F1BF30</t>
  </si>
  <si>
    <t>00002218</t>
  </si>
  <si>
    <t>OPM-C60</t>
  </si>
  <si>
    <t>00002212</t>
  </si>
  <si>
    <t>NEW6210</t>
  </si>
  <si>
    <t>FCF800E17C00</t>
  </si>
  <si>
    <t>00002280</t>
  </si>
  <si>
    <t>00002285</t>
  </si>
  <si>
    <t>OPP-C60</t>
  </si>
  <si>
    <t>8A080001AD2C</t>
  </si>
  <si>
    <t>00002284</t>
  </si>
  <si>
    <t>880000008C60</t>
  </si>
  <si>
    <t>2285 OPP-C60</t>
  </si>
  <si>
    <t>Ingenico</t>
  </si>
  <si>
    <t>00002270</t>
  </si>
  <si>
    <t>Ingeni_SELF2000</t>
  </si>
  <si>
    <t>BEC900008C30</t>
  </si>
  <si>
    <t>2270 Ingeni_SELF2000</t>
  </si>
  <si>
    <t>00002271</t>
  </si>
  <si>
    <t>Ingeni_SELF4000</t>
  </si>
  <si>
    <t>BEC90000AC30</t>
  </si>
  <si>
    <t>2271 Ingeni_SELF4000</t>
  </si>
  <si>
    <t>00002272</t>
  </si>
  <si>
    <t>Ingeni_SELF5000</t>
  </si>
  <si>
    <t>2272 Ingeni_SELF5000</t>
  </si>
  <si>
    <t>Q30</t>
  </si>
  <si>
    <t>2280 Q30</t>
  </si>
  <si>
    <t xml:space="preserve">CCV NL </t>
  </si>
  <si>
    <t>2284 OPM-C60</t>
  </si>
  <si>
    <t>CCV NL</t>
  </si>
  <si>
    <t>AWL</t>
  </si>
  <si>
    <t>00002286</t>
  </si>
  <si>
    <t>YOMANI XR</t>
  </si>
  <si>
    <t>FCFD00F0BFB0</t>
  </si>
  <si>
    <t>2286 YOMANI XR</t>
  </si>
  <si>
    <t>00002287</t>
  </si>
  <si>
    <t>YOXIMO</t>
  </si>
  <si>
    <t>2287 YOXIMO</t>
  </si>
  <si>
    <t>00002288</t>
  </si>
  <si>
    <t>YOMOVA</t>
  </si>
  <si>
    <t>2288 YOMOVA</t>
  </si>
  <si>
    <t>00002289</t>
  </si>
  <si>
    <t>YONEO /w XENTEO</t>
  </si>
  <si>
    <t>BCC500008C70</t>
  </si>
  <si>
    <t>2289 YONEO /w XENTEO</t>
  </si>
  <si>
    <t>00002290</t>
  </si>
  <si>
    <t>BCCD0030AC30</t>
  </si>
  <si>
    <t>2290 VALINA</t>
  </si>
  <si>
    <t>00002292</t>
  </si>
  <si>
    <t>Ingeni_Move3500</t>
  </si>
  <si>
    <t>FECD00D0BC30</t>
  </si>
  <si>
    <t>2292 Ingeni_Move3500</t>
  </si>
  <si>
    <t>00002296</t>
  </si>
  <si>
    <t>2296 A77</t>
  </si>
  <si>
    <t>00002297</t>
  </si>
  <si>
    <t>2297 A920</t>
  </si>
  <si>
    <t>00002298</t>
  </si>
  <si>
    <t>P400-A</t>
  </si>
  <si>
    <t>FCFD00A1AC20</t>
  </si>
  <si>
    <t>2298 P400-A</t>
  </si>
  <si>
    <t>00002299</t>
  </si>
  <si>
    <t>P400-U</t>
  </si>
  <si>
    <t>2299 P400-U</t>
  </si>
  <si>
    <t>00002300</t>
  </si>
  <si>
    <t>2300 V400C</t>
  </si>
  <si>
    <t>00002301</t>
  </si>
  <si>
    <t>2301 V400M</t>
  </si>
  <si>
    <t>00002302</t>
  </si>
  <si>
    <t>Vx520</t>
  </si>
  <si>
    <t>2302 Vx520</t>
  </si>
  <si>
    <t>00002303</t>
  </si>
  <si>
    <t>Vx520-Vx820</t>
  </si>
  <si>
    <t>FCFD00A1AC00</t>
  </si>
  <si>
    <t>2303 Vx520-Vx820</t>
  </si>
  <si>
    <t>00002304</t>
  </si>
  <si>
    <t>2304 VX680</t>
  </si>
  <si>
    <t>00002305</t>
  </si>
  <si>
    <t>VX820-A</t>
  </si>
  <si>
    <t>2305 VX820-A</t>
  </si>
  <si>
    <t>00002306</t>
  </si>
  <si>
    <t>VX820-U</t>
  </si>
  <si>
    <t>2306 VX820-U</t>
  </si>
  <si>
    <t>00002307</t>
  </si>
  <si>
    <t>2307 Ingeni_Desk5000</t>
  </si>
  <si>
    <t>00002308</t>
  </si>
  <si>
    <t>FECD00D0AC30</t>
  </si>
  <si>
    <t>2308 Ingeni_Lane5000</t>
  </si>
  <si>
    <t>00002309</t>
  </si>
  <si>
    <t>2309 Ingeni_Link2500</t>
  </si>
  <si>
    <t>00002310</t>
  </si>
  <si>
    <t>2310 Ingeni_Move3500</t>
  </si>
  <si>
    <t>00002311</t>
  </si>
  <si>
    <t>2311 Ingeni_Move5000</t>
  </si>
  <si>
    <t>00002312</t>
  </si>
  <si>
    <t>Ingeni_Self2000</t>
  </si>
  <si>
    <t>2312 Ingeni_Self2000</t>
  </si>
  <si>
    <t>00002313</t>
  </si>
  <si>
    <t>Ingeni_Self4000</t>
  </si>
  <si>
    <t>2313 Ingeni_Self4000</t>
  </si>
  <si>
    <t>00002314</t>
  </si>
  <si>
    <t>Ingeni_Self5000</t>
  </si>
  <si>
    <t>2314 Ingeni_Self5000</t>
  </si>
  <si>
    <t>00002315</t>
  </si>
  <si>
    <t>A35</t>
  </si>
  <si>
    <t>2315 A35</t>
  </si>
  <si>
    <t>00002251</t>
  </si>
  <si>
    <t>E265-IOS</t>
  </si>
  <si>
    <t>10.0</t>
  </si>
  <si>
    <t>Connector8CC000000800</t>
  </si>
  <si>
    <t>00002250</t>
  </si>
  <si>
    <t>E265-Android</t>
  </si>
  <si>
    <t>SIX PSE</t>
  </si>
  <si>
    <t>00002243</t>
  </si>
  <si>
    <t>Desk3500-Ce</t>
  </si>
  <si>
    <t>Connector800000001800</t>
  </si>
  <si>
    <t>00002242</t>
  </si>
  <si>
    <t>Ingeni_iUP250LE</t>
  </si>
  <si>
    <t>820800012C00</t>
  </si>
  <si>
    <t>00002227</t>
  </si>
  <si>
    <t>FCFC00A1BCA0</t>
  </si>
  <si>
    <t>00002226</t>
  </si>
  <si>
    <t>00002216</t>
  </si>
  <si>
    <t>PAX-Q80</t>
  </si>
  <si>
    <t>800800013D00</t>
  </si>
  <si>
    <t>00002215</t>
  </si>
  <si>
    <t>OPP-C60S / OPP-C60C</t>
  </si>
  <si>
    <t>880800012D00</t>
  </si>
  <si>
    <t>00002214</t>
  </si>
  <si>
    <t>880800010D40</t>
  </si>
  <si>
    <t>00002213</t>
  </si>
  <si>
    <t>Ingeni_iUI120CR</t>
  </si>
  <si>
    <t>820000000c00</t>
  </si>
  <si>
    <t>00002209</t>
  </si>
  <si>
    <t>840800013c00</t>
  </si>
  <si>
    <t>00002208</t>
  </si>
  <si>
    <t>840800012c00</t>
  </si>
  <si>
    <t>00002207</t>
  </si>
  <si>
    <t>00002206</t>
  </si>
  <si>
    <t>FCF800F0BF80</t>
  </si>
  <si>
    <t>00002204</t>
  </si>
  <si>
    <t>P400-Unattended</t>
  </si>
  <si>
    <t>80080021ACA0</t>
  </si>
  <si>
    <t>00002203</t>
  </si>
  <si>
    <t>P400</t>
  </si>
  <si>
    <t>FCFC00A1ACA0</t>
  </si>
  <si>
    <t>00002202</t>
  </si>
  <si>
    <t>FCFC00A1AC80</t>
  </si>
  <si>
    <t>00002201</t>
  </si>
  <si>
    <t>VX820-Unattended</t>
  </si>
  <si>
    <t>00002200</t>
  </si>
  <si>
    <t>VX820</t>
  </si>
  <si>
    <t>00002199</t>
  </si>
  <si>
    <t>00002198</t>
  </si>
  <si>
    <t>00002197</t>
  </si>
  <si>
    <t>FCF800F0BF00</t>
  </si>
  <si>
    <t>00002196</t>
  </si>
  <si>
    <t>00002195</t>
  </si>
  <si>
    <t>B80800202C00</t>
  </si>
  <si>
    <t>00002194</t>
  </si>
  <si>
    <t>Ingenico_iWL250W</t>
  </si>
  <si>
    <t>00002193</t>
  </si>
  <si>
    <t>Ingenico_iWL250G</t>
  </si>
  <si>
    <t>00002192</t>
  </si>
  <si>
    <t>Ingenico_iCT250</t>
  </si>
  <si>
    <t>00002191</t>
  </si>
  <si>
    <t>LANE5000-Car-Ce</t>
  </si>
  <si>
    <t>Connector800000100800</t>
  </si>
  <si>
    <t>00002190</t>
  </si>
  <si>
    <t>00002189</t>
  </si>
  <si>
    <t>Yoximo-Ce</t>
  </si>
  <si>
    <t>00002188</t>
  </si>
  <si>
    <t>Yomani XR-Ce</t>
  </si>
  <si>
    <t>00002187</t>
  </si>
  <si>
    <t>Move3500-Ce</t>
  </si>
  <si>
    <t>00002186</t>
  </si>
  <si>
    <t>FCFC00A3AC80</t>
  </si>
  <si>
    <t>00002185</t>
  </si>
  <si>
    <t>ICT250-Ce</t>
  </si>
  <si>
    <t>00002184</t>
  </si>
  <si>
    <t>00002183</t>
  </si>
  <si>
    <t>800000000C40</t>
  </si>
  <si>
    <t>00002182</t>
  </si>
  <si>
    <t>00002181</t>
  </si>
  <si>
    <t>Xenteo-Retail</t>
  </si>
  <si>
    <t>880800202D00</t>
  </si>
  <si>
    <t>00002180</t>
  </si>
  <si>
    <t>Xenteo-Petrol</t>
  </si>
  <si>
    <t>820800000F00</t>
  </si>
  <si>
    <t>00002177</t>
  </si>
  <si>
    <t>OPP-C60S</t>
  </si>
  <si>
    <t>00002176</t>
  </si>
  <si>
    <t>OPP-C60C</t>
  </si>
  <si>
    <t>00002175</t>
  </si>
  <si>
    <t>OPM-C60 - ctl only</t>
  </si>
  <si>
    <t>880000000C00</t>
  </si>
  <si>
    <t>00002174</t>
  </si>
  <si>
    <t>880800000D40</t>
  </si>
  <si>
    <t>00002173</t>
  </si>
  <si>
    <t>Ingenico_iUI120C</t>
  </si>
  <si>
    <t>820000000C00</t>
  </si>
  <si>
    <t>00002172</t>
  </si>
  <si>
    <t>E355-IOS</t>
  </si>
  <si>
    <t>00002171</t>
  </si>
  <si>
    <t>00002170</t>
  </si>
  <si>
    <t>00002169</t>
  </si>
  <si>
    <t>FCF800E0BF80</t>
  </si>
  <si>
    <t>00002168</t>
  </si>
  <si>
    <t>Xentim</t>
  </si>
  <si>
    <t>00002167</t>
  </si>
  <si>
    <t>00002166</t>
  </si>
  <si>
    <t>00002164</t>
  </si>
  <si>
    <t>E355-Android</t>
  </si>
  <si>
    <t>00002163</t>
  </si>
  <si>
    <t>00002162</t>
  </si>
  <si>
    <t>VX570-VX820</t>
  </si>
  <si>
    <t>00002161</t>
  </si>
  <si>
    <t>FCFC00A3BC80</t>
  </si>
  <si>
    <t>00002160</t>
  </si>
  <si>
    <t>00002159</t>
  </si>
  <si>
    <t>VX825</t>
  </si>
  <si>
    <t>00002158</t>
  </si>
  <si>
    <t>880800232C80</t>
  </si>
  <si>
    <t>00002157</t>
  </si>
  <si>
    <t>00002156</t>
  </si>
  <si>
    <t>IWL250-Ce</t>
  </si>
  <si>
    <t>00002154</t>
  </si>
  <si>
    <t>ICT220-Ce</t>
  </si>
  <si>
    <t>00002153</t>
  </si>
  <si>
    <t>00002152</t>
  </si>
  <si>
    <t>00002151</t>
  </si>
  <si>
    <t>Yomani</t>
  </si>
  <si>
    <t>00002150</t>
  </si>
  <si>
    <t>FCF800E0BF00</t>
  </si>
  <si>
    <t>00002149</t>
  </si>
  <si>
    <t>00002148</t>
  </si>
  <si>
    <t>800000000C00</t>
  </si>
  <si>
    <t>00002147</t>
  </si>
  <si>
    <t>00002146</t>
  </si>
  <si>
    <t>Xenta</t>
  </si>
  <si>
    <t>00002145</t>
  </si>
  <si>
    <t>Xenoa-Retail</t>
  </si>
  <si>
    <t>00002144</t>
  </si>
  <si>
    <t>FCF800B0BF00</t>
  </si>
  <si>
    <t>00002143</t>
  </si>
  <si>
    <t>00002142</t>
  </si>
  <si>
    <t>FCF800E07D00</t>
  </si>
  <si>
    <t>00002141</t>
  </si>
  <si>
    <t>00002140</t>
  </si>
  <si>
    <t>XENTISSIMO</t>
  </si>
  <si>
    <t>BCE800F0BF00</t>
  </si>
  <si>
    <t>00002139</t>
  </si>
  <si>
    <t>00002138</t>
  </si>
  <si>
    <t>00002137</t>
  </si>
  <si>
    <t>00002136</t>
  </si>
  <si>
    <t>FCF800B0BF80</t>
  </si>
  <si>
    <t>00002135</t>
  </si>
  <si>
    <t>Paynation</t>
  </si>
  <si>
    <t>00002134</t>
  </si>
  <si>
    <t>PN_IWL258</t>
  </si>
  <si>
    <t>808000801C00</t>
  </si>
  <si>
    <t>00002133</t>
  </si>
  <si>
    <t>PN_IWL251</t>
  </si>
  <si>
    <t>00002131</t>
  </si>
  <si>
    <t>PN_ICT250</t>
  </si>
  <si>
    <t>Ingenico PS</t>
  </si>
  <si>
    <t>00002127</t>
  </si>
  <si>
    <t>iCT250-8.418</t>
  </si>
  <si>
    <t>00002125</t>
  </si>
  <si>
    <t>00002124</t>
  </si>
  <si>
    <t>00002123</t>
  </si>
  <si>
    <t>00002122</t>
  </si>
  <si>
    <t>00002121</t>
  </si>
  <si>
    <t>00002119</t>
  </si>
  <si>
    <t>Xentissimo</t>
  </si>
  <si>
    <t>BCE800B0BF00</t>
  </si>
  <si>
    <t>00002118</t>
  </si>
  <si>
    <t>00002117</t>
  </si>
  <si>
    <t>00002116</t>
  </si>
  <si>
    <t>B80000000C40</t>
  </si>
  <si>
    <t>00002114</t>
  </si>
  <si>
    <t>00002113</t>
  </si>
  <si>
    <t>FCF800805D00</t>
  </si>
  <si>
    <t>00002110</t>
  </si>
  <si>
    <t>FCFC00A38D80</t>
  </si>
  <si>
    <t>00002109</t>
  </si>
  <si>
    <t>00002107</t>
  </si>
  <si>
    <t>FCFC00A39D80</t>
  </si>
  <si>
    <t>00002103</t>
  </si>
  <si>
    <t>00002102</t>
  </si>
  <si>
    <t>00002101</t>
  </si>
  <si>
    <t>OPPB-50V</t>
  </si>
  <si>
    <t>880800230D80</t>
  </si>
  <si>
    <t>00002100</t>
  </si>
  <si>
    <t>Ingeni_iUP250CR</t>
  </si>
  <si>
    <t>00002099</t>
  </si>
  <si>
    <t>Ingenico_iUP250C</t>
  </si>
  <si>
    <t>820800000C00</t>
  </si>
  <si>
    <t>00002098</t>
  </si>
  <si>
    <t>Ingenico_iUC180B</t>
  </si>
  <si>
    <t>00002092</t>
  </si>
  <si>
    <t>B80C00038C80</t>
  </si>
  <si>
    <t>00002091</t>
  </si>
  <si>
    <t>FCFC00A38E80</t>
  </si>
  <si>
    <t>00002089</t>
  </si>
  <si>
    <t>00002088</t>
  </si>
  <si>
    <t>SEPAY</t>
  </si>
  <si>
    <t>00002083</t>
  </si>
  <si>
    <t>iCT250</t>
  </si>
  <si>
    <t>00002081</t>
  </si>
  <si>
    <t>SK20</t>
  </si>
  <si>
    <t>8CC000001800</t>
  </si>
  <si>
    <t>00002080</t>
  </si>
  <si>
    <t>00002079</t>
  </si>
  <si>
    <t>00002078</t>
  </si>
  <si>
    <t>BCE800B0BF80</t>
  </si>
  <si>
    <t>00002077</t>
  </si>
  <si>
    <t>00002076</t>
  </si>
  <si>
    <t>00002075</t>
  </si>
  <si>
    <t>BCE800A0BF80</t>
  </si>
  <si>
    <t>00002074</t>
  </si>
  <si>
    <t>Xenoa</t>
  </si>
  <si>
    <t>B80000000C00</t>
  </si>
  <si>
    <t>00002073</t>
  </si>
  <si>
    <t>Xenteo</t>
  </si>
  <si>
    <t>B80800202D00</t>
  </si>
  <si>
    <t>00002072</t>
  </si>
  <si>
    <t>OPP-C60S - ctl only</t>
  </si>
  <si>
    <t>00002071</t>
  </si>
  <si>
    <t>OPP-C60C - ctl only</t>
  </si>
  <si>
    <t>00002070</t>
  </si>
  <si>
    <t>00002068</t>
  </si>
  <si>
    <t>OPP-C60S - no ctl</t>
  </si>
  <si>
    <t>880000002C00</t>
  </si>
  <si>
    <t>00002067</t>
  </si>
  <si>
    <t>OPP-C60C - no ctl</t>
  </si>
  <si>
    <t>00002066</t>
  </si>
  <si>
    <t>OPM-C60 - no ctl</t>
  </si>
  <si>
    <t>00002065</t>
  </si>
  <si>
    <t>00002063</t>
  </si>
  <si>
    <t>00002062</t>
  </si>
  <si>
    <t>00002061</t>
  </si>
  <si>
    <t>00002060</t>
  </si>
  <si>
    <t>00002059</t>
  </si>
  <si>
    <t>B00800200D00</t>
  </si>
  <si>
    <t>00002058</t>
  </si>
  <si>
    <t>BCE800A09F00</t>
  </si>
  <si>
    <t>00002057</t>
  </si>
  <si>
    <t>BCE800B09F80</t>
  </si>
  <si>
    <t>00002056</t>
  </si>
  <si>
    <t>BCE800A09F80</t>
  </si>
  <si>
    <t>00002055</t>
  </si>
  <si>
    <t>00002054</t>
  </si>
  <si>
    <t>00002053</t>
  </si>
  <si>
    <t>OPPB-50</t>
  </si>
  <si>
    <t>00002052</t>
  </si>
  <si>
    <t>iWL251</t>
  </si>
  <si>
    <t>00002051</t>
  </si>
  <si>
    <t>00002049</t>
  </si>
  <si>
    <t>00002046</t>
  </si>
  <si>
    <t>00002045</t>
  </si>
  <si>
    <t>B80800200D00</t>
  </si>
  <si>
    <t>00002044</t>
  </si>
  <si>
    <t>00002043</t>
  </si>
  <si>
    <t>XENTA</t>
  </si>
  <si>
    <t>00002042</t>
  </si>
  <si>
    <t>YOMANI XR/ML</t>
  </si>
  <si>
    <t>BCE800A08F80</t>
  </si>
  <si>
    <t>Nepting</t>
  </si>
  <si>
    <t>00002316</t>
  </si>
  <si>
    <t>NEPSA_A80</t>
  </si>
  <si>
    <t>2316 NEPSA_A80</t>
  </si>
  <si>
    <t>00002317</t>
  </si>
  <si>
    <t xml:space="preserve">NEPSA_A920PRO </t>
  </si>
  <si>
    <t xml:space="preserve">2317 NEPSA_A920PRO </t>
  </si>
  <si>
    <t>00002318</t>
  </si>
  <si>
    <t>Ingeni_Self7000+Self8000</t>
  </si>
  <si>
    <t>2318 Ingeni_Self7000+Self8000</t>
  </si>
  <si>
    <t>00002319</t>
  </si>
  <si>
    <t>NEPSA_Q25</t>
  </si>
  <si>
    <t>2319 NEPSA_Q25</t>
  </si>
  <si>
    <t>00002320</t>
  </si>
  <si>
    <t>00002339</t>
  </si>
  <si>
    <t>00002340</t>
  </si>
  <si>
    <t>00002341</t>
  </si>
  <si>
    <t>00002342</t>
  </si>
  <si>
    <t>00002343</t>
  </si>
  <si>
    <t>00002344</t>
  </si>
  <si>
    <t>00002345</t>
  </si>
  <si>
    <t>00002346</t>
  </si>
  <si>
    <t>00002347</t>
  </si>
  <si>
    <t>00002352</t>
  </si>
  <si>
    <t>00002353</t>
  </si>
  <si>
    <t>00002356</t>
  </si>
  <si>
    <t>00002357</t>
  </si>
  <si>
    <t>00002358</t>
  </si>
  <si>
    <t>CCV_G2_Q30</t>
  </si>
  <si>
    <t>FECD00F0BC30</t>
  </si>
  <si>
    <t>FECD00F0AC30</t>
  </si>
  <si>
    <t>FEC900208C30</t>
  </si>
  <si>
    <t>BEC90020AC30</t>
  </si>
  <si>
    <t>In_Self7000+8000</t>
  </si>
  <si>
    <t>80080001AC20</t>
  </si>
  <si>
    <t>A35-U</t>
  </si>
  <si>
    <t>IM30-U</t>
  </si>
  <si>
    <t>Ingeni_Lane3600</t>
  </si>
  <si>
    <t>C800000001800</t>
  </si>
  <si>
    <t>Connector8800000100800</t>
  </si>
  <si>
    <t>00002349</t>
  </si>
  <si>
    <t>00002348</t>
  </si>
  <si>
    <t>FCBD00F1BC80</t>
  </si>
  <si>
    <t>Ingeni_DX8000</t>
  </si>
  <si>
    <t>Ingeni_EX8000</t>
  </si>
  <si>
    <t>2320 CCV _G2_Q30</t>
  </si>
  <si>
    <t>2339 Ingeni_Desk500</t>
  </si>
  <si>
    <t>2340 Ingeni_Lane5000</t>
  </si>
  <si>
    <t>2341 Ingeni_Link2500</t>
  </si>
  <si>
    <t>2342 Ingeni_Move3500</t>
  </si>
  <si>
    <t>2343 Ingeni_Move5000</t>
  </si>
  <si>
    <t>2344 Ingeni_Self2000</t>
  </si>
  <si>
    <t>2345 Ingeni_Self4000</t>
  </si>
  <si>
    <t>2346 Ingeni_Self5000</t>
  </si>
  <si>
    <t>2347 IN_Self7000+8000</t>
  </si>
  <si>
    <t>2348 Ingeni_DX8000</t>
  </si>
  <si>
    <t>2349 Ingeni_EX8000</t>
  </si>
  <si>
    <t>2352 OPM-C60</t>
  </si>
  <si>
    <t>2353 OPP-C60</t>
  </si>
  <si>
    <t>2356 A35-U</t>
  </si>
  <si>
    <t>2357 IM30-U</t>
  </si>
  <si>
    <t>2358 Ingni_Lane3600</t>
  </si>
  <si>
    <t>00002365</t>
  </si>
  <si>
    <t>BCED0021AC20</t>
  </si>
  <si>
    <t>00002366</t>
  </si>
  <si>
    <t>00002363</t>
  </si>
  <si>
    <t>BC8C0021AC20</t>
  </si>
  <si>
    <t>00002364</t>
  </si>
  <si>
    <t>00002367</t>
  </si>
  <si>
    <t>00002373</t>
  </si>
  <si>
    <t>00002372</t>
  </si>
  <si>
    <t>00002374</t>
  </si>
  <si>
    <t>00002376</t>
  </si>
  <si>
    <t>00002377</t>
  </si>
  <si>
    <t>FCBD00F1AC80</t>
  </si>
  <si>
    <t>00002378</t>
  </si>
  <si>
    <t>00002295</t>
  </si>
  <si>
    <t>00002351</t>
  </si>
  <si>
    <t>Ingeni_RX7000</t>
  </si>
  <si>
    <t>00002368</t>
  </si>
  <si>
    <t>00002369</t>
  </si>
  <si>
    <t>00002371</t>
  </si>
  <si>
    <t>00002370</t>
  </si>
  <si>
    <t>BCED0021BC20</t>
  </si>
  <si>
    <t>YOMANI XR M1</t>
  </si>
  <si>
    <t xml:space="preserve">YONEO </t>
  </si>
  <si>
    <t xml:space="preserve">Ingeni_DX4000 </t>
  </si>
  <si>
    <t>Ingeni_RX5000</t>
  </si>
  <si>
    <t>iSMP4-Car-Ce</t>
  </si>
  <si>
    <t>00002230</t>
  </si>
  <si>
    <t>2230 iSMP4-Car-Ce</t>
  </si>
  <si>
    <t>2295 LANE5000-Car-CE</t>
  </si>
  <si>
    <t>2351 Ingeni_RX7000</t>
  </si>
  <si>
    <t>2363 A35-U</t>
  </si>
  <si>
    <t>2364 IM30-U</t>
  </si>
  <si>
    <t>2365 A35</t>
  </si>
  <si>
    <t>2366 A77</t>
  </si>
  <si>
    <t>2368 P400</t>
  </si>
  <si>
    <t>2367 P400</t>
  </si>
  <si>
    <t>2369 P400-U</t>
  </si>
  <si>
    <t>2370 V400C</t>
  </si>
  <si>
    <t>2371 V400M</t>
  </si>
  <si>
    <t>2372 YOMANI XR M1</t>
  </si>
  <si>
    <t>2373 Yoximo</t>
  </si>
  <si>
    <t>2374 Yoneo</t>
  </si>
  <si>
    <t>2376 Ingeni_DX4000</t>
  </si>
  <si>
    <t>2377 Ingeni_RX5000</t>
  </si>
  <si>
    <t>2378 IM30-U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</si>
</sst>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12" x14ac:knownFonts="1">
    <font>
      <sz val="10"/>
      <color rgb="FF000000"/>
      <name val="Arial"/>
    </font>
    <font>
      <b/>
      <sz val="8"/>
      <color rgb="FFFFFFFF"/>
      <name val="Calibri"/>
      <family val="2"/>
    </font>
    <font>
      <sz val="10"/>
      <name val="Arial"/>
      <family val="2"/>
    </font>
    <font>
      <sz val="8"/>
      <color rgb="FF000000"/>
      <name val="Calibri Light"/>
      <family val="2"/>
    </font>
    <font>
      <b/>
      <sz val="8"/>
      <color rgb="FF000000"/>
      <name val="Calibri Light"/>
      <family val="2"/>
    </font>
    <font>
      <sz val="8"/>
      <name val="Calibri Light"/>
      <family val="2"/>
    </font>
    <font>
      <u/>
      <sz val="8"/>
      <color rgb="FF0000FF"/>
      <name val="Calibri Light"/>
      <family val="2"/>
    </font>
    <font>
      <sz val="8"/>
      <name val="Arial"/>
      <family val="2"/>
    </font>
    <font>
      <u/>
      <sz val="10"/>
      <color theme="10"/>
      <name val="Arial"/>
    </font>
    <font>
      <sz val="8"/>
      <color rgb="FF0000FF"/>
      <name val="Calibri Light"/>
      <family val="2"/>
    </font>
    <font>
      <sz val="8"/>
      <name val="Calibri"/>
      <family val="2"/>
    </font>
    <font>
      <b/>
      <sz val="8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5" fillId="0" borderId="1" xfId="0" applyFont="1" applyBorder="1"/>
    <xf numFmtId="164" fontId="3" fillId="3" borderId="2" xfId="0" applyNumberFormat="1" applyFont="1" applyFill="1" applyBorder="1"/>
    <xf numFmtId="0" fontId="6" fillId="3" borderId="1" xfId="0" applyFont="1" applyFill="1" applyBorder="1"/>
    <xf numFmtId="49" fontId="3" fillId="3" borderId="1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/>
    <xf numFmtId="0" fontId="3" fillId="3" borderId="3" xfId="0" applyFont="1" applyFill="1" applyBorder="1"/>
    <xf numFmtId="0" fontId="3" fillId="0" borderId="6" xfId="0" applyFont="1" applyBorder="1" applyAlignment="1">
      <alignment horizontal="left"/>
    </xf>
    <xf numFmtId="49" fontId="3" fillId="3" borderId="5" xfId="0" applyNumberFormat="1" applyFont="1" applyFill="1" applyBorder="1"/>
    <xf numFmtId="0" fontId="3" fillId="0" borderId="6" xfId="0" applyFont="1" applyBorder="1"/>
    <xf numFmtId="0" fontId="3" fillId="3" borderId="0" xfId="0" applyFont="1" applyFill="1"/>
    <xf numFmtId="49" fontId="3" fillId="3" borderId="2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5" fillId="0" borderId="2" xfId="0" applyFont="1" applyBorder="1"/>
    <xf numFmtId="0" fontId="6" fillId="3" borderId="2" xfId="0" applyFont="1" applyFill="1" applyBorder="1"/>
    <xf numFmtId="49" fontId="3" fillId="3" borderId="4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5" fillId="0" borderId="4" xfId="0" applyFont="1" applyBorder="1"/>
    <xf numFmtId="164" fontId="3" fillId="3" borderId="4" xfId="0" applyNumberFormat="1" applyFont="1" applyFill="1" applyBorder="1"/>
    <xf numFmtId="0" fontId="6" fillId="3" borderId="4" xfId="0" applyFont="1" applyFill="1" applyBorder="1"/>
    <xf numFmtId="164" fontId="5" fillId="3" borderId="1" xfId="0" applyNumberFormat="1" applyFont="1" applyFill="1" applyBorder="1"/>
    <xf numFmtId="49" fontId="3" fillId="3" borderId="5" xfId="0" applyNumberFormat="1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5" fillId="0" borderId="7" xfId="0" applyFont="1" applyBorder="1"/>
    <xf numFmtId="0" fontId="3" fillId="3" borderId="3" xfId="0" applyFont="1" applyFill="1" applyBorder="1" applyAlignment="1">
      <alignment horizontal="left"/>
    </xf>
    <xf numFmtId="0" fontId="5" fillId="0" borderId="3" xfId="0" applyFont="1" applyBorder="1"/>
    <xf numFmtId="0" fontId="3" fillId="3" borderId="8" xfId="0" applyFont="1" applyFill="1" applyBorder="1" applyAlignment="1">
      <alignment horizontal="left"/>
    </xf>
    <xf numFmtId="0" fontId="5" fillId="0" borderId="10" xfId="0" applyFont="1" applyBorder="1"/>
    <xf numFmtId="0" fontId="3" fillId="3" borderId="11" xfId="0" applyFont="1" applyFill="1" applyBorder="1" applyAlignment="1">
      <alignment horizontal="left"/>
    </xf>
    <xf numFmtId="0" fontId="5" fillId="0" borderId="12" xfId="0" applyFont="1" applyBorder="1"/>
    <xf numFmtId="0" fontId="3" fillId="3" borderId="13" xfId="0" applyFont="1" applyFill="1" applyBorder="1" applyAlignment="1">
      <alignment horizontal="left"/>
    </xf>
    <xf numFmtId="0" fontId="5" fillId="0" borderId="15" xfId="0" applyFont="1" applyBorder="1"/>
    <xf numFmtId="0" fontId="3" fillId="3" borderId="6" xfId="0" applyFont="1" applyFill="1" applyBorder="1" applyAlignment="1">
      <alignment horizontal="left"/>
    </xf>
    <xf numFmtId="0" fontId="5" fillId="0" borderId="6" xfId="0" applyFont="1" applyBorder="1"/>
    <xf numFmtId="0" fontId="4" fillId="3" borderId="1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0" fillId="0" borderId="0" xfId="0" applyAlignment="1">
      <alignment horizontal="left"/>
    </xf>
    <xf numFmtId="49" fontId="3" fillId="3" borderId="17" xfId="0" applyNumberFormat="1" applyFont="1" applyFill="1" applyBorder="1"/>
    <xf numFmtId="0" fontId="3" fillId="0" borderId="18" xfId="0" applyFont="1" applyBorder="1"/>
    <xf numFmtId="49" fontId="3" fillId="3" borderId="6" xfId="0" applyNumberFormat="1" applyFont="1" applyFill="1" applyBorder="1"/>
    <xf numFmtId="164" fontId="9" fillId="3" borderId="2" xfId="0" applyNumberFormat="1" applyFont="1" applyFill="1" applyBorder="1"/>
    <xf numFmtId="0" fontId="6" fillId="3" borderId="1" xfId="1" applyFont="1" applyFill="1" applyBorder="1"/>
    <xf numFmtId="0" fontId="1" fillId="2" borderId="19" xfId="0" applyFont="1" applyFill="1" applyBorder="1"/>
    <xf numFmtId="0" fontId="1" fillId="2" borderId="20" xfId="0" applyFont="1" applyFill="1" applyBorder="1" applyAlignment="1">
      <alignment wrapText="1"/>
    </xf>
    <xf numFmtId="0" fontId="1" fillId="2" borderId="20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wrapText="1"/>
    </xf>
    <xf numFmtId="0" fontId="3" fillId="3" borderId="17" xfId="0" applyFont="1" applyFill="1" applyBorder="1"/>
    <xf numFmtId="49" fontId="3" fillId="3" borderId="18" xfId="0" applyNumberFormat="1" applyFont="1" applyFill="1" applyBorder="1"/>
    <xf numFmtId="0" fontId="4" fillId="3" borderId="18" xfId="0" applyFont="1" applyFill="1" applyBorder="1" applyAlignment="1">
      <alignment horizontal="left"/>
    </xf>
    <xf numFmtId="164" fontId="9" fillId="3" borderId="4" xfId="0" applyNumberFormat="1" applyFont="1" applyFill="1" applyBorder="1"/>
    <xf numFmtId="0" fontId="6" fillId="3" borderId="3" xfId="1" applyFont="1" applyFill="1" applyBorder="1"/>
    <xf numFmtId="0" fontId="3" fillId="3" borderId="6" xfId="0" applyFont="1" applyFill="1" applyBorder="1"/>
    <xf numFmtId="164" fontId="9" fillId="3" borderId="6" xfId="0" applyNumberFormat="1" applyFont="1" applyFill="1" applyBorder="1"/>
    <xf numFmtId="0" fontId="6" fillId="3" borderId="6" xfId="1" applyFont="1" applyFill="1" applyBorder="1"/>
    <xf numFmtId="0" fontId="6" fillId="0" borderId="6" xfId="1" applyFont="1" applyBorder="1"/>
    <xf numFmtId="0" fontId="5" fillId="0" borderId="6" xfId="0" applyFont="1" applyBorder="1" applyAlignment="1">
      <alignment wrapText="1"/>
    </xf>
    <xf numFmtId="0" fontId="3" fillId="0" borderId="0" xfId="0" applyFont="1"/>
    <xf numFmtId="165" fontId="11" fillId="0" borderId="6" xfId="0" applyNumberFormat="1" applyFont="1" applyBorder="1" applyAlignment="1">
      <alignment horizontal="left" wrapText="1"/>
    </xf>
    <xf numFmtId="0" fontId="6" fillId="0" borderId="6" xfId="1" applyFont="1" applyFill="1" applyBorder="1" applyAlignment="1">
      <alignment wrapText="1"/>
    </xf>
    <xf numFmtId="164" fontId="9" fillId="4" borderId="6" xfId="0" applyNumberFormat="1" applyFont="1" applyFill="1" applyBorder="1"/>
    <xf numFmtId="0" fontId="10" fillId="5" borderId="6" xfId="0" applyFont="1" applyFill="1" applyBorder="1"/>
    <xf numFmtId="0" fontId="3" fillId="3" borderId="22" xfId="0" applyFont="1" applyFill="1" applyBorder="1"/>
    <xf numFmtId="0" fontId="5" fillId="5" borderId="6" xfId="0" applyFont="1" applyFill="1" applyBorder="1" applyAlignment="1">
      <alignment wrapText="1"/>
    </xf>
    <xf numFmtId="49" fontId="3" fillId="3" borderId="16" xfId="0" applyNumberFormat="1" applyFont="1" applyFill="1" applyBorder="1"/>
    <xf numFmtId="165" fontId="11" fillId="0" borderId="16" xfId="0" applyNumberFormat="1" applyFont="1" applyBorder="1" applyAlignment="1">
      <alignment horizontal="left" wrapText="1"/>
    </xf>
    <xf numFmtId="164" fontId="3" fillId="4" borderId="1" xfId="0" applyNumberFormat="1" applyFont="1" applyFill="1" applyBorder="1"/>
    <xf numFmtId="164" fontId="9" fillId="4" borderId="1" xfId="0" applyNumberFormat="1" applyFont="1" applyFill="1" applyBorder="1"/>
    <xf numFmtId="0" fontId="6" fillId="4" borderId="1" xfId="1" applyFont="1" applyFill="1" applyBorder="1"/>
    <xf numFmtId="0" fontId="5" fillId="6" borderId="6" xfId="0" applyFont="1" applyFill="1" applyBorder="1" applyAlignment="1">
      <alignment wrapText="1"/>
    </xf>
    <xf numFmtId="0" fontId="6" fillId="0" borderId="6" xfId="1" applyFont="1" applyBorder="1" applyAlignment="1">
      <alignment wrapText="1"/>
    </xf>
    <xf numFmtId="0" fontId="9" fillId="6" borderId="6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0" fontId="6" fillId="5" borderId="6" xfId="1" applyFont="1" applyFill="1" applyBorder="1" applyAlignment="1">
      <alignment wrapText="1"/>
    </xf>
    <xf numFmtId="0" fontId="3" fillId="6" borderId="6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00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35m5m2rlcQldUztTR0z05lYvzfRH6qqB/view?usp=sharing" TargetMode="External"/><Relationship Id="rId21" Type="http://schemas.openxmlformats.org/officeDocument/2006/relationships/hyperlink" Target="https://drive.google.com/file/d/1mB_YXCAHCmldlP9DufGyzOYHjLPH3K4C/view?usp=sharing" TargetMode="External"/><Relationship Id="rId42" Type="http://schemas.openxmlformats.org/officeDocument/2006/relationships/hyperlink" Target="https://drive.google.com/file/d/1IO8E2t2dpQCBmK9rl-pr0fc0M3_FshS_/view?usp=sharing" TargetMode="External"/><Relationship Id="rId47" Type="http://schemas.openxmlformats.org/officeDocument/2006/relationships/hyperlink" Target="https://drive.google.com/file/d/1E30hWFOAw4PStrpwBQuirVvDZfxRLNgt/view?usp=sharing" TargetMode="External"/><Relationship Id="rId63" Type="http://schemas.openxmlformats.org/officeDocument/2006/relationships/hyperlink" Target="https://drive.google.com/file/d/1xbB8IVX_2RnRGLdnzd5Grz0xDsbl7lZ8/view?usp=sharing" TargetMode="External"/><Relationship Id="rId68" Type="http://schemas.openxmlformats.org/officeDocument/2006/relationships/hyperlink" Target="https://drive.google.com/file/d/149xJgW5OBWyWSd5hJEGOGmwph8JsvHdC/view?usp=sharing" TargetMode="External"/><Relationship Id="rId7" Type="http://schemas.openxmlformats.org/officeDocument/2006/relationships/hyperlink" Target="https://drive.google.com/file/d/1nUHDR4hVqhSq54ZFkAob1qrCiqmiaqEE/view?usp=sharing" TargetMode="External"/><Relationship Id="rId71" Type="http://schemas.openxmlformats.org/officeDocument/2006/relationships/hyperlink" Target="https://drive.google.com/file/d/1SFs4Rce6wYkHEDUdrIH4H8-_o8J5fGn4/view?usp=sharing" TargetMode="External"/><Relationship Id="rId2" Type="http://schemas.openxmlformats.org/officeDocument/2006/relationships/hyperlink" Target="https://drive.google.com/file/d/1treoAfHd4R537cNgBwEmybdRHV136WqR/view?usp=sharing" TargetMode="External"/><Relationship Id="rId16" Type="http://schemas.openxmlformats.org/officeDocument/2006/relationships/hyperlink" Target="https://drive.google.com/file/d/1G5DJJW0NaZqXZ3Ywyc_xB8D3Ahic0dHF/view?usp=sharing" TargetMode="External"/><Relationship Id="rId29" Type="http://schemas.openxmlformats.org/officeDocument/2006/relationships/hyperlink" Target="https://drive.google.com/file/d/1BxCSFCahjXYjiTpvhzYWFBqS1SzAiOk9/view?usp=sharing" TargetMode="External"/><Relationship Id="rId11" Type="http://schemas.openxmlformats.org/officeDocument/2006/relationships/hyperlink" Target="https://drive.google.com/file/d/1a5ZBpGZJlbKvBcE4ebOk8qVTLj0b8fZo/view?usp=sharing" TargetMode="External"/><Relationship Id="rId24" Type="http://schemas.openxmlformats.org/officeDocument/2006/relationships/hyperlink" Target="https://drive.google.com/file/d/17cLi601OsPL5Ctx_djVdgqsHr_sIQr-H/view?usp=sharing" TargetMode="External"/><Relationship Id="rId32" Type="http://schemas.openxmlformats.org/officeDocument/2006/relationships/hyperlink" Target="https://drive.google.com/file/d/19scnB5uzCOb55EkzfA3e0B_AiRnNQFOH/view?usp=sharing" TargetMode="External"/><Relationship Id="rId37" Type="http://schemas.openxmlformats.org/officeDocument/2006/relationships/hyperlink" Target="https://drive.google.com/file/d/12E1YrNpFSodNwhnsQ3cPIeRO-nQ-RLTA/view?usp=sharing" TargetMode="External"/><Relationship Id="rId40" Type="http://schemas.openxmlformats.org/officeDocument/2006/relationships/hyperlink" Target="https://drive.google.com/file/d/10gPIjbwMmyEhWrh44MIM-UjWDpVYsZMY/view?usp=sharing" TargetMode="External"/><Relationship Id="rId45" Type="http://schemas.openxmlformats.org/officeDocument/2006/relationships/hyperlink" Target="https://drive.google.com/file/d/1-Lc3N4gKavOTwtVuaZ86Hz7jXgopGIDx/view?usp=sharing" TargetMode="External"/><Relationship Id="rId53" Type="http://schemas.openxmlformats.org/officeDocument/2006/relationships/hyperlink" Target="https://drive.google.com/file/d/1SbPLE-JigWG_KRHQHv1Hu0EjU9pa0H59/view?usp=sharing" TargetMode="External"/><Relationship Id="rId58" Type="http://schemas.openxmlformats.org/officeDocument/2006/relationships/hyperlink" Target="https://drive.google.com/file/d/1fimM0uQpurGx_n4xg6lZpN8xboDzAedg/view?usp=sharing" TargetMode="External"/><Relationship Id="rId66" Type="http://schemas.openxmlformats.org/officeDocument/2006/relationships/hyperlink" Target="https://drive.google.com/file/d/1PuL6lLi7O4polFjrcsPBvkV_v7LAv3ET/view?usp=sharing" TargetMode="External"/><Relationship Id="rId5" Type="http://schemas.openxmlformats.org/officeDocument/2006/relationships/hyperlink" Target="https://drive.google.com/file/d/13ecjXMJECWbpO_ihMz2mAdpWmaJIBr-_/view?usp=sharing" TargetMode="External"/><Relationship Id="rId61" Type="http://schemas.openxmlformats.org/officeDocument/2006/relationships/hyperlink" Target="https://drive.google.com/file/d/175BGGeDslPd4nTHQRtNsxigl6S20kX21/view?usp=sharing" TargetMode="External"/><Relationship Id="rId19" Type="http://schemas.openxmlformats.org/officeDocument/2006/relationships/hyperlink" Target="https://drive.google.com/file/d/16uqKXHpOtJM2GxaMoeGh-E2iDhXmnojm/view?usp=sharing" TargetMode="External"/><Relationship Id="rId14" Type="http://schemas.openxmlformats.org/officeDocument/2006/relationships/hyperlink" Target="https://drive.google.com/file/d/1FZ8zYkr31ayhPgi6uctZWPfhCzQkOBvm/view?usp=sharing" TargetMode="External"/><Relationship Id="rId22" Type="http://schemas.openxmlformats.org/officeDocument/2006/relationships/hyperlink" Target="https://drive.google.com/file/d/1rZub0KlTWyYOkLyZxE3Jud1CH68YOTZj/view?usp=sharing" TargetMode="External"/><Relationship Id="rId27" Type="http://schemas.openxmlformats.org/officeDocument/2006/relationships/hyperlink" Target="https://drive.google.com/file/d/1PBrM6VkZOAFHdqGakWw8PUOTn1836oHS/view?usp=sharing" TargetMode="External"/><Relationship Id="rId30" Type="http://schemas.openxmlformats.org/officeDocument/2006/relationships/hyperlink" Target="https://drive.google.com/file/d/146tvAzdCPQoEFOMg4mE7k432HrpGZutH/view?usp=sharing" TargetMode="External"/><Relationship Id="rId35" Type="http://schemas.openxmlformats.org/officeDocument/2006/relationships/hyperlink" Target="https://drive.google.com/file/d/1Ro-SB69FvJ_fDNVTcopwDmIA3AxQBEWe/view?usp=sharing" TargetMode="External"/><Relationship Id="rId43" Type="http://schemas.openxmlformats.org/officeDocument/2006/relationships/hyperlink" Target="https://drive.google.com/file/d/15011kOyZ6TKeUkFfNtGUCCmAP0xMLebw/view?usp=sharing" TargetMode="External"/><Relationship Id="rId48" Type="http://schemas.openxmlformats.org/officeDocument/2006/relationships/hyperlink" Target="https://drive.google.com/file/d/1J_kZxqniB9HwLDCHFjt-l8a8Fu2jpIpv/view?usp=sharing" TargetMode="External"/><Relationship Id="rId56" Type="http://schemas.openxmlformats.org/officeDocument/2006/relationships/hyperlink" Target="https://drive.google.com/file/d/1jw_z95J7ryEEKxOztNLgPSm-HchkdAGq/view?usp=sharing" TargetMode="External"/><Relationship Id="rId64" Type="http://schemas.openxmlformats.org/officeDocument/2006/relationships/hyperlink" Target="https://drive.google.com/file/d/1rSZpnDnEsKo1PVYUdJpPkprXLeup32nn/view?usp=sharing" TargetMode="External"/><Relationship Id="rId69" Type="http://schemas.openxmlformats.org/officeDocument/2006/relationships/hyperlink" Target="https://drive.google.com/file/d/1CdVeGf5-p4pEhAu0ygdKkjGD5JqayviK/view?usp=sharing" TargetMode="External"/><Relationship Id="rId8" Type="http://schemas.openxmlformats.org/officeDocument/2006/relationships/hyperlink" Target="https://drive.google.com/file/d/1kQW_Uhys5TJG27-NsafNKziYeZoBU_gc/view?usp=sharing" TargetMode="External"/><Relationship Id="rId51" Type="http://schemas.openxmlformats.org/officeDocument/2006/relationships/hyperlink" Target="https://drive.google.com/file/d/1ezm9ZzGXl3it5biSOPRIx5H7jF81QQPe/view?usp=sharing" TargetMode="External"/><Relationship Id="rId3" Type="http://schemas.openxmlformats.org/officeDocument/2006/relationships/hyperlink" Target="https://drive.google.com/file/d/1iUEwkFOTDiBbO68FA8JiJ_wLMWCb67MX/view?usp=sharing" TargetMode="External"/><Relationship Id="rId12" Type="http://schemas.openxmlformats.org/officeDocument/2006/relationships/hyperlink" Target="https://drive.google.com/file/d/1JeqZFEheXm80vTxPMIBDl-C9WAa2R80B/view?usp=sharing" TargetMode="External"/><Relationship Id="rId17" Type="http://schemas.openxmlformats.org/officeDocument/2006/relationships/hyperlink" Target="https://drive.google.com/file/d/1350sNTJXtRKsME1EyXRK9WHhQtz4SXxn/view?usp=sharing" TargetMode="External"/><Relationship Id="rId25" Type="http://schemas.openxmlformats.org/officeDocument/2006/relationships/hyperlink" Target="https://drive.google.com/file/d/1Ywhxf_OfTiHR0EfwariyT5Wwr2By-pau/view?usp=sharing" TargetMode="External"/><Relationship Id="rId33" Type="http://schemas.openxmlformats.org/officeDocument/2006/relationships/hyperlink" Target="https://drive.google.com/file/d/1tjyi3Ut0t5CXgIBFpx1fZoy6t330ZGMk/view?usp=sharing" TargetMode="External"/><Relationship Id="rId38" Type="http://schemas.openxmlformats.org/officeDocument/2006/relationships/hyperlink" Target="https://drive.google.com/file/d/1Hq5VdXARaIhBt0BZCLjezyYZVFC6H2v8/view?usp=sharing" TargetMode="External"/><Relationship Id="rId46" Type="http://schemas.openxmlformats.org/officeDocument/2006/relationships/hyperlink" Target="https://drive.google.com/file/d/1RYBQUr4XJ4y-IWS84bzD43_rapsOZbLD/view?usp=sharing" TargetMode="External"/><Relationship Id="rId59" Type="http://schemas.openxmlformats.org/officeDocument/2006/relationships/hyperlink" Target="https://drive.google.com/file/d/1YRVlj7ytnkY7j9e8LrqAH6cWsvFzY9Io/view?usp=sharing" TargetMode="External"/><Relationship Id="rId67" Type="http://schemas.openxmlformats.org/officeDocument/2006/relationships/hyperlink" Target="https://drive.google.com/file/d/1QjdB9icAmv2t1AOhA9Lct3lYpTtmGRug/view?usp=sharing" TargetMode="External"/><Relationship Id="rId20" Type="http://schemas.openxmlformats.org/officeDocument/2006/relationships/hyperlink" Target="https://drive.google.com/file/d/1od03IvTIvtNeZrQ3i0fomba454vZA_DD/view?usp=sharing" TargetMode="External"/><Relationship Id="rId41" Type="http://schemas.openxmlformats.org/officeDocument/2006/relationships/hyperlink" Target="https://drive.google.com/file/d/1jbysgVHN4xIEZOYNOMJboNDV3j6FI0sR/view?usp=sharing" TargetMode="External"/><Relationship Id="rId54" Type="http://schemas.openxmlformats.org/officeDocument/2006/relationships/hyperlink" Target="https://drive.google.com/file/d/1knsFpFJlCXdaGIbnOiBmMDwXYyqO_zG0/view?usp=sharing" TargetMode="External"/><Relationship Id="rId62" Type="http://schemas.openxmlformats.org/officeDocument/2006/relationships/hyperlink" Target="https://drive.google.com/file/d/1XdIRmOqJ5HdQs4vEC9Q--8rEz88-eTFq/view?usp=sharing" TargetMode="External"/><Relationship Id="rId70" Type="http://schemas.openxmlformats.org/officeDocument/2006/relationships/hyperlink" Target="https://drive.google.com/file/d/1fsCHja9n5JnKNRfpoNGWFGnwX6PLH-vl/view?usp=sharing" TargetMode="External"/><Relationship Id="rId1" Type="http://schemas.openxmlformats.org/officeDocument/2006/relationships/hyperlink" Target="https://drive.google.com/file/d/1Ab3hCxThQhRdgaxRkMbcm9vlfvtyPGMS/view?usp=sharing" TargetMode="External"/><Relationship Id="rId6" Type="http://schemas.openxmlformats.org/officeDocument/2006/relationships/hyperlink" Target="https://drive.google.com/file/d/15iQvSzBURhW70dnEqdFvfyjC-vazpI3E/view?usp=sharing" TargetMode="External"/><Relationship Id="rId15" Type="http://schemas.openxmlformats.org/officeDocument/2006/relationships/hyperlink" Target="https://drive.google.com/file/d/1b3T-DN8BHG2MROyljz5RrAeJ3WqBiVx-/view?usp=sharing" TargetMode="External"/><Relationship Id="rId23" Type="http://schemas.openxmlformats.org/officeDocument/2006/relationships/hyperlink" Target="https://drive.google.com/file/d/1WnwG6bUrghUteIEeqX1Ti7NzZaF7cyI3/view?usp=sharing" TargetMode="External"/><Relationship Id="rId28" Type="http://schemas.openxmlformats.org/officeDocument/2006/relationships/hyperlink" Target="https://drive.google.com/file/d/1E9QNUtnNOfV01f-kfDEn4lmyZUIavaXI/view?usp=sharing" TargetMode="External"/><Relationship Id="rId36" Type="http://schemas.openxmlformats.org/officeDocument/2006/relationships/hyperlink" Target="https://drive.google.com/file/d/1IjbdG6_b0etgLeyUaF3zwcWKGppV8ZPb/view?usp=sharing" TargetMode="External"/><Relationship Id="rId49" Type="http://schemas.openxmlformats.org/officeDocument/2006/relationships/hyperlink" Target="https://drive.google.com/file/d/1yLa9FIZlGEIu1turSxUObf0RbtEojVGQ/view?usp=sharing" TargetMode="External"/><Relationship Id="rId57" Type="http://schemas.openxmlformats.org/officeDocument/2006/relationships/hyperlink" Target="https://drive.google.com/file/d/1k18GlFbJ0SJs_O7qZmQB9-atKOOtm3UP/view?usp=sharing" TargetMode="External"/><Relationship Id="rId10" Type="http://schemas.openxmlformats.org/officeDocument/2006/relationships/hyperlink" Target="https://drive.google.com/file/d/1hpL06MB1ac9saquYHy1zN_H3HEwr5e1S/view?usp=sharing" TargetMode="External"/><Relationship Id="rId31" Type="http://schemas.openxmlformats.org/officeDocument/2006/relationships/hyperlink" Target="https://drive.google.com/file/d/1CoZvenm5qDfXe5LfoZ0K4te5BJnMsrHm/view?usp=sharing" TargetMode="External"/><Relationship Id="rId44" Type="http://schemas.openxmlformats.org/officeDocument/2006/relationships/hyperlink" Target="https://drive.google.com/drive/folders/1To9ozkXiMU-Dua0vsd91KXN7rgBLpnm6?usp=sharing" TargetMode="External"/><Relationship Id="rId52" Type="http://schemas.openxmlformats.org/officeDocument/2006/relationships/hyperlink" Target="https://drive.google.com/file/d/16l1WmpIMruU69LSIA2fk0rxnOi75md84/view?usp=sharing" TargetMode="External"/><Relationship Id="rId60" Type="http://schemas.openxmlformats.org/officeDocument/2006/relationships/hyperlink" Target="https://drive.google.com/file/d/1VdsSIZMPfEPWm22_VprvzxmdX6y9RWLh/view?usp=sharing" TargetMode="External"/><Relationship Id="rId65" Type="http://schemas.openxmlformats.org/officeDocument/2006/relationships/hyperlink" Target="https://drive.google.com/file/d/1AQ3lXOE9K9xZ19QDWitygO-xnbaiONiK/view?usp=sharing" TargetMode="External"/><Relationship Id="rId4" Type="http://schemas.openxmlformats.org/officeDocument/2006/relationships/hyperlink" Target="https://drive.google.com/file/d/11Lkb0GaiMaqGHB1dP77SyyWCmjs0lrTw/view?usp=sharing" TargetMode="External"/><Relationship Id="rId9" Type="http://schemas.openxmlformats.org/officeDocument/2006/relationships/hyperlink" Target="https://drive.google.com/file/d/1QO5_ShnQ-tSdJyQGikGgiPYJwr3t0pz5/view?usp=sharing" TargetMode="External"/><Relationship Id="rId13" Type="http://schemas.openxmlformats.org/officeDocument/2006/relationships/hyperlink" Target="https://drive.google.com/file/d/1pUwA4XMpLeOKkI4uBiYlR36EMQf-9A9t/view?usp=sharing" TargetMode="External"/><Relationship Id="rId18" Type="http://schemas.openxmlformats.org/officeDocument/2006/relationships/hyperlink" Target="https://drive.google.com/file/d/1jYEaPRAc0sF_7U_NQG6EgSwLkcyXjtlH/view?usp=sharing" TargetMode="External"/><Relationship Id="rId39" Type="http://schemas.openxmlformats.org/officeDocument/2006/relationships/hyperlink" Target="https://drive.google.com/file/d/1P8AdAS15n3d95XogmIzM9n60WirbKmW5/view?usp=sharing" TargetMode="External"/><Relationship Id="rId34" Type="http://schemas.openxmlformats.org/officeDocument/2006/relationships/hyperlink" Target="https://drive.google.com/file/d/1Ro-SB69FvJ_fDNVTcopwDmIA3AxQBEWe/view?usp=sharing" TargetMode="External"/><Relationship Id="rId50" Type="http://schemas.openxmlformats.org/officeDocument/2006/relationships/hyperlink" Target="https://drive.google.com/file/d/1jlEAfEhKeRMwlYfy0O3wNovsW8pK8-Nm/view?usp=sharing" TargetMode="External"/><Relationship Id="rId55" Type="http://schemas.openxmlformats.org/officeDocument/2006/relationships/hyperlink" Target="https://drive.google.com/file/d/1tXqS3lXjbSMeDejn4xDLznE84D8ITJ4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7E9E-DF35-46E2-BFDC-246267B4F304}">
  <sheetPr>
    <outlinePr summaryBelow="0" summaryRight="0"/>
  </sheetPr>
  <dimension ref="A1:Y261"/>
  <sheetViews>
    <sheetView tabSelected="1" zoomScale="130" zoomScaleNormal="130" workbookViewId="0">
      <pane ySplit="1" topLeftCell="A29" activePane="bottomLeft" state="frozen"/>
      <selection pane="bottomLeft" activeCell="C12" sqref="C12"/>
    </sheetView>
  </sheetViews>
  <sheetFormatPr defaultColWidth="17.26953125" defaultRowHeight="12.5" x14ac:dyDescent="0.25"/>
  <cols>
    <col min="1" max="1" width="11.1796875" customWidth="1"/>
    <col min="2" max="2" width="9" customWidth="1"/>
    <col min="3" max="3" width="15" customWidth="1"/>
    <col min="4" max="4" width="5.1796875" style="48" customWidth="1"/>
    <col min="5" max="5" width="21" customWidth="1"/>
    <col min="6" max="6" width="8.7265625" bestFit="1" customWidth="1"/>
    <col min="7" max="7" width="20.54296875" bestFit="1" customWidth="1"/>
    <col min="8" max="8" width="5" hidden="1" customWidth="1"/>
    <col min="9" max="9" width="3.1796875" hidden="1" customWidth="1"/>
    <col min="10" max="10" width="2.81640625" hidden="1" customWidth="1"/>
    <col min="11" max="11" width="3" hidden="1" customWidth="1"/>
  </cols>
  <sheetData>
    <row r="1" spans="1:7" ht="21" x14ac:dyDescent="0.25">
      <c r="A1" s="54" t="s">
        <v>0</v>
      </c>
      <c r="B1" s="55" t="s">
        <v>1</v>
      </c>
      <c r="C1" s="55" t="s">
        <v>2</v>
      </c>
      <c r="D1" s="56" t="s">
        <v>3</v>
      </c>
      <c r="E1" s="55" t="s">
        <v>4</v>
      </c>
      <c r="F1" s="55" t="s">
        <v>5</v>
      </c>
      <c r="G1" s="57" t="s">
        <v>6</v>
      </c>
    </row>
    <row r="2" spans="1:7" x14ac:dyDescent="0.25">
      <c r="A2" s="72" t="s">
        <v>37</v>
      </c>
      <c r="B2" s="51" t="s">
        <v>540</v>
      </c>
      <c r="C2" s="74" t="s">
        <v>501</v>
      </c>
      <c r="D2" s="69">
        <v>11</v>
      </c>
      <c r="E2" s="74" t="s">
        <v>528</v>
      </c>
      <c r="F2" s="83"/>
      <c r="G2" s="84" t="s">
        <v>572</v>
      </c>
    </row>
    <row r="3" spans="1:7" x14ac:dyDescent="0.25">
      <c r="A3" s="41" t="s">
        <v>111</v>
      </c>
      <c r="B3" s="51" t="s">
        <v>538</v>
      </c>
      <c r="C3" s="16" t="s">
        <v>552</v>
      </c>
      <c r="D3" s="69">
        <v>10.1</v>
      </c>
      <c r="E3" s="16" t="s">
        <v>539</v>
      </c>
      <c r="F3" s="82"/>
      <c r="G3" s="81" t="s">
        <v>571</v>
      </c>
    </row>
    <row r="4" spans="1:7" x14ac:dyDescent="0.25">
      <c r="A4" s="41" t="s">
        <v>111</v>
      </c>
      <c r="B4" s="51" t="s">
        <v>537</v>
      </c>
      <c r="C4" s="16" t="s">
        <v>551</v>
      </c>
      <c r="D4" s="69">
        <v>10.1</v>
      </c>
      <c r="E4" s="67" t="s">
        <v>507</v>
      </c>
      <c r="F4" s="82"/>
      <c r="G4" s="81" t="s">
        <v>570</v>
      </c>
    </row>
    <row r="5" spans="1:7" x14ac:dyDescent="0.25">
      <c r="A5" s="41" t="s">
        <v>111</v>
      </c>
      <c r="B5" s="51" t="s">
        <v>536</v>
      </c>
      <c r="C5" s="16" t="s">
        <v>550</v>
      </c>
      <c r="D5" s="69">
        <v>10.1</v>
      </c>
      <c r="E5" s="67" t="s">
        <v>141</v>
      </c>
      <c r="F5" s="82"/>
      <c r="G5" s="81" t="s">
        <v>569</v>
      </c>
    </row>
    <row r="6" spans="1:7" x14ac:dyDescent="0.25">
      <c r="A6" s="41" t="s">
        <v>111</v>
      </c>
      <c r="B6" s="51" t="s">
        <v>534</v>
      </c>
      <c r="C6" s="67" t="s">
        <v>23</v>
      </c>
      <c r="D6" s="69">
        <v>10.1</v>
      </c>
      <c r="E6" s="67" t="s">
        <v>131</v>
      </c>
      <c r="F6" s="82"/>
      <c r="G6" s="81" t="s">
        <v>568</v>
      </c>
    </row>
    <row r="7" spans="1:7" x14ac:dyDescent="0.25">
      <c r="A7" s="41" t="s">
        <v>111</v>
      </c>
      <c r="B7" s="75" t="s">
        <v>535</v>
      </c>
      <c r="C7" s="85" t="s">
        <v>549</v>
      </c>
      <c r="D7" s="76">
        <v>10.1</v>
      </c>
      <c r="E7" s="67" t="s">
        <v>131</v>
      </c>
      <c r="F7" s="82"/>
      <c r="G7" s="81" t="s">
        <v>567</v>
      </c>
    </row>
    <row r="8" spans="1:7" x14ac:dyDescent="0.25">
      <c r="A8" s="41" t="s">
        <v>37</v>
      </c>
      <c r="B8" s="75" t="s">
        <v>546</v>
      </c>
      <c r="C8" s="16" t="s">
        <v>52</v>
      </c>
      <c r="D8" s="76">
        <v>11</v>
      </c>
      <c r="E8" s="67" t="s">
        <v>548</v>
      </c>
      <c r="F8" s="80"/>
      <c r="G8" s="81" t="s">
        <v>566</v>
      </c>
    </row>
    <row r="9" spans="1:7" x14ac:dyDescent="0.25">
      <c r="A9" s="41" t="s">
        <v>37</v>
      </c>
      <c r="B9" s="75" t="s">
        <v>547</v>
      </c>
      <c r="C9" s="16" t="s">
        <v>54</v>
      </c>
      <c r="D9" s="76">
        <v>11</v>
      </c>
      <c r="E9" s="67" t="s">
        <v>548</v>
      </c>
      <c r="F9" s="80"/>
      <c r="G9" s="81" t="s">
        <v>565</v>
      </c>
    </row>
    <row r="10" spans="1:7" x14ac:dyDescent="0.25">
      <c r="A10" s="41" t="s">
        <v>37</v>
      </c>
      <c r="B10" s="51" t="s">
        <v>545</v>
      </c>
      <c r="C10" s="16" t="s">
        <v>159</v>
      </c>
      <c r="D10" s="69">
        <v>11</v>
      </c>
      <c r="E10" s="67" t="s">
        <v>531</v>
      </c>
      <c r="F10" s="80"/>
      <c r="G10" s="81" t="s">
        <v>564</v>
      </c>
    </row>
    <row r="11" spans="1:7" x14ac:dyDescent="0.25">
      <c r="A11" s="41" t="s">
        <v>37</v>
      </c>
      <c r="B11" s="51" t="s">
        <v>544</v>
      </c>
      <c r="C11" s="16" t="s">
        <v>241</v>
      </c>
      <c r="D11" s="69">
        <v>11</v>
      </c>
      <c r="E11" s="67" t="s">
        <v>528</v>
      </c>
      <c r="F11" s="80"/>
      <c r="G11" s="81" t="s">
        <v>562</v>
      </c>
    </row>
    <row r="12" spans="1:7" x14ac:dyDescent="0.25">
      <c r="A12" s="41" t="s">
        <v>37</v>
      </c>
      <c r="B12" s="51" t="s">
        <v>533</v>
      </c>
      <c r="C12" s="67" t="s">
        <v>63</v>
      </c>
      <c r="D12" s="69">
        <v>11</v>
      </c>
      <c r="E12" s="67" t="s">
        <v>528</v>
      </c>
      <c r="F12" s="80"/>
      <c r="G12" s="70" t="s">
        <v>563</v>
      </c>
    </row>
    <row r="13" spans="1:7" x14ac:dyDescent="0.25">
      <c r="A13" s="41" t="s">
        <v>37</v>
      </c>
      <c r="B13" s="51" t="s">
        <v>529</v>
      </c>
      <c r="C13" s="67" t="s">
        <v>66</v>
      </c>
      <c r="D13" s="69">
        <v>11</v>
      </c>
      <c r="E13" s="68" t="s">
        <v>528</v>
      </c>
      <c r="F13" s="80"/>
      <c r="G13" s="70" t="s">
        <v>561</v>
      </c>
    </row>
    <row r="14" spans="1:7" x14ac:dyDescent="0.25">
      <c r="A14" s="41" t="s">
        <v>37</v>
      </c>
      <c r="B14" s="51" t="s">
        <v>527</v>
      </c>
      <c r="C14" s="67" t="s">
        <v>201</v>
      </c>
      <c r="D14" s="69">
        <v>11</v>
      </c>
      <c r="E14" s="16" t="s">
        <v>528</v>
      </c>
      <c r="F14" s="80"/>
      <c r="G14" s="70" t="s">
        <v>560</v>
      </c>
    </row>
    <row r="15" spans="1:7" x14ac:dyDescent="0.25">
      <c r="A15" s="41" t="s">
        <v>37</v>
      </c>
      <c r="B15" s="51" t="s">
        <v>532</v>
      </c>
      <c r="C15" s="67" t="s">
        <v>501</v>
      </c>
      <c r="D15" s="69">
        <v>11</v>
      </c>
      <c r="E15" s="16" t="s">
        <v>531</v>
      </c>
      <c r="F15" s="80"/>
      <c r="G15" s="70" t="s">
        <v>559</v>
      </c>
    </row>
    <row r="16" spans="1:7" x14ac:dyDescent="0.25">
      <c r="A16" s="41" t="s">
        <v>37</v>
      </c>
      <c r="B16" s="51" t="s">
        <v>530</v>
      </c>
      <c r="C16" s="67" t="s">
        <v>500</v>
      </c>
      <c r="D16" s="69">
        <v>11</v>
      </c>
      <c r="E16" s="16" t="s">
        <v>531</v>
      </c>
      <c r="F16" s="80"/>
      <c r="G16" s="70" t="s">
        <v>558</v>
      </c>
    </row>
    <row r="17" spans="1:7" x14ac:dyDescent="0.25">
      <c r="A17" s="63" t="s">
        <v>111</v>
      </c>
      <c r="B17" s="51" t="s">
        <v>492</v>
      </c>
      <c r="C17" s="16" t="s">
        <v>502</v>
      </c>
      <c r="D17" s="43">
        <v>10.1</v>
      </c>
      <c r="E17" s="16" t="s">
        <v>495</v>
      </c>
      <c r="F17" s="71"/>
      <c r="G17" s="65" t="s">
        <v>526</v>
      </c>
    </row>
    <row r="18" spans="1:7" x14ac:dyDescent="0.25">
      <c r="A18" s="63" t="s">
        <v>37</v>
      </c>
      <c r="B18" s="51" t="s">
        <v>491</v>
      </c>
      <c r="C18" s="16" t="s">
        <v>501</v>
      </c>
      <c r="D18" s="43">
        <v>10.1</v>
      </c>
      <c r="E18" s="16" t="s">
        <v>499</v>
      </c>
      <c r="F18" s="64"/>
      <c r="G18" s="65" t="s">
        <v>525</v>
      </c>
    </row>
    <row r="19" spans="1:7" x14ac:dyDescent="0.25">
      <c r="A19" s="63" t="s">
        <v>37</v>
      </c>
      <c r="B19" s="51" t="s">
        <v>490</v>
      </c>
      <c r="C19" s="16" t="s">
        <v>500</v>
      </c>
      <c r="D19" s="43">
        <v>10.1</v>
      </c>
      <c r="E19" s="16" t="s">
        <v>499</v>
      </c>
      <c r="F19" s="64"/>
      <c r="G19" s="66" t="s">
        <v>524</v>
      </c>
    </row>
    <row r="20" spans="1:7" x14ac:dyDescent="0.25">
      <c r="A20" s="63" t="s">
        <v>37</v>
      </c>
      <c r="B20" s="51" t="s">
        <v>489</v>
      </c>
      <c r="C20" s="16" t="s">
        <v>106</v>
      </c>
      <c r="D20" s="43">
        <v>10.1</v>
      </c>
      <c r="E20" s="16" t="s">
        <v>107</v>
      </c>
      <c r="F20" s="64"/>
      <c r="G20" s="65" t="s">
        <v>523</v>
      </c>
    </row>
    <row r="21" spans="1:7" x14ac:dyDescent="0.25">
      <c r="A21" s="63" t="s">
        <v>37</v>
      </c>
      <c r="B21" s="51" t="s">
        <v>488</v>
      </c>
      <c r="C21" s="16" t="s">
        <v>100</v>
      </c>
      <c r="D21" s="43">
        <v>10.1</v>
      </c>
      <c r="E21" s="16" t="s">
        <v>109</v>
      </c>
      <c r="F21" s="64"/>
      <c r="G21" s="65" t="s">
        <v>522</v>
      </c>
    </row>
    <row r="22" spans="1:7" x14ac:dyDescent="0.25">
      <c r="A22" s="63" t="s">
        <v>111</v>
      </c>
      <c r="B22" s="51" t="s">
        <v>542</v>
      </c>
      <c r="C22" s="68" t="s">
        <v>543</v>
      </c>
      <c r="D22" s="43">
        <v>10.1</v>
      </c>
      <c r="E22" s="68" t="s">
        <v>507</v>
      </c>
      <c r="F22" s="71"/>
      <c r="G22" s="65" t="s">
        <v>557</v>
      </c>
    </row>
    <row r="23" spans="1:7" x14ac:dyDescent="0.25">
      <c r="A23" s="63" t="s">
        <v>111</v>
      </c>
      <c r="B23" s="51" t="s">
        <v>505</v>
      </c>
      <c r="C23" s="16" t="s">
        <v>509</v>
      </c>
      <c r="D23" s="43">
        <v>10.1</v>
      </c>
      <c r="E23" s="16" t="s">
        <v>507</v>
      </c>
      <c r="F23" s="64"/>
      <c r="G23" s="65" t="s">
        <v>521</v>
      </c>
    </row>
    <row r="24" spans="1:7" x14ac:dyDescent="0.25">
      <c r="A24" s="58" t="s">
        <v>111</v>
      </c>
      <c r="B24" s="59" t="s">
        <v>506</v>
      </c>
      <c r="C24" s="50" t="s">
        <v>508</v>
      </c>
      <c r="D24" s="60">
        <v>10.1</v>
      </c>
      <c r="E24" s="50" t="s">
        <v>507</v>
      </c>
      <c r="F24" s="61"/>
      <c r="G24" s="62" t="s">
        <v>520</v>
      </c>
    </row>
    <row r="25" spans="1:7" x14ac:dyDescent="0.25">
      <c r="A25" s="2" t="s">
        <v>111</v>
      </c>
      <c r="B25" s="49" t="s">
        <v>487</v>
      </c>
      <c r="C25" s="50" t="s">
        <v>498</v>
      </c>
      <c r="D25" s="43">
        <v>10.1</v>
      </c>
      <c r="E25" s="50" t="s">
        <v>497</v>
      </c>
      <c r="F25" s="52"/>
      <c r="G25" s="53" t="s">
        <v>519</v>
      </c>
    </row>
    <row r="26" spans="1:7" x14ac:dyDescent="0.25">
      <c r="A26" s="2" t="s">
        <v>111</v>
      </c>
      <c r="B26" s="15" t="s">
        <v>486</v>
      </c>
      <c r="C26" s="16" t="s">
        <v>198</v>
      </c>
      <c r="D26" s="43">
        <v>10.1</v>
      </c>
      <c r="E26" s="16" t="s">
        <v>497</v>
      </c>
      <c r="F26" s="52"/>
      <c r="G26" s="53" t="s">
        <v>518</v>
      </c>
    </row>
    <row r="27" spans="1:7" x14ac:dyDescent="0.25">
      <c r="A27" s="2" t="s">
        <v>111</v>
      </c>
      <c r="B27" s="15" t="s">
        <v>485</v>
      </c>
      <c r="C27" s="16" t="s">
        <v>195</v>
      </c>
      <c r="D27" s="43">
        <v>10.1</v>
      </c>
      <c r="E27" s="16" t="s">
        <v>497</v>
      </c>
      <c r="F27" s="52"/>
      <c r="G27" s="53" t="s">
        <v>517</v>
      </c>
    </row>
    <row r="28" spans="1:7" x14ac:dyDescent="0.25">
      <c r="A28" s="2" t="s">
        <v>111</v>
      </c>
      <c r="B28" s="15" t="s">
        <v>484</v>
      </c>
      <c r="C28" s="16" t="s">
        <v>192</v>
      </c>
      <c r="D28" s="43">
        <v>10.1</v>
      </c>
      <c r="E28" s="16" t="s">
        <v>496</v>
      </c>
      <c r="F28" s="52"/>
      <c r="G28" s="53" t="s">
        <v>516</v>
      </c>
    </row>
    <row r="29" spans="1:7" x14ac:dyDescent="0.25">
      <c r="A29" s="2" t="s">
        <v>111</v>
      </c>
      <c r="B29" s="15" t="s">
        <v>483</v>
      </c>
      <c r="C29" s="16" t="s">
        <v>89</v>
      </c>
      <c r="D29" s="43">
        <v>10.1</v>
      </c>
      <c r="E29" s="16" t="s">
        <v>494</v>
      </c>
      <c r="F29" s="52"/>
      <c r="G29" s="53" t="s">
        <v>515</v>
      </c>
    </row>
    <row r="30" spans="1:7" x14ac:dyDescent="0.25">
      <c r="A30" s="2" t="s">
        <v>111</v>
      </c>
      <c r="B30" s="15" t="s">
        <v>482</v>
      </c>
      <c r="C30" s="16" t="s">
        <v>147</v>
      </c>
      <c r="D30" s="43">
        <v>10.1</v>
      </c>
      <c r="E30" s="16" t="s">
        <v>494</v>
      </c>
      <c r="F30" s="52"/>
      <c r="G30" s="53" t="s">
        <v>514</v>
      </c>
    </row>
    <row r="31" spans="1:7" x14ac:dyDescent="0.25">
      <c r="A31" s="2" t="s">
        <v>111</v>
      </c>
      <c r="B31" s="15" t="s">
        <v>481</v>
      </c>
      <c r="C31" s="16" t="s">
        <v>86</v>
      </c>
      <c r="D31" s="43">
        <v>10.1</v>
      </c>
      <c r="E31" s="16" t="s">
        <v>494</v>
      </c>
      <c r="F31" s="52"/>
      <c r="G31" s="53" t="s">
        <v>513</v>
      </c>
    </row>
    <row r="32" spans="1:7" x14ac:dyDescent="0.25">
      <c r="A32" s="2" t="s">
        <v>111</v>
      </c>
      <c r="B32" s="15" t="s">
        <v>480</v>
      </c>
      <c r="C32" s="16" t="s">
        <v>91</v>
      </c>
      <c r="D32" s="43">
        <v>10.1</v>
      </c>
      <c r="E32" s="16" t="s">
        <v>495</v>
      </c>
      <c r="F32" s="52"/>
      <c r="G32" s="53" t="s">
        <v>512</v>
      </c>
    </row>
    <row r="33" spans="1:7" x14ac:dyDescent="0.25">
      <c r="A33" s="2" t="s">
        <v>111</v>
      </c>
      <c r="B33" s="15" t="s">
        <v>479</v>
      </c>
      <c r="C33" s="16" t="s">
        <v>94</v>
      </c>
      <c r="D33" s="43">
        <v>10.1</v>
      </c>
      <c r="E33" s="16" t="s">
        <v>494</v>
      </c>
      <c r="F33" s="52"/>
      <c r="G33" s="53" t="s">
        <v>511</v>
      </c>
    </row>
    <row r="34" spans="1:7" x14ac:dyDescent="0.25">
      <c r="A34" s="2" t="s">
        <v>37</v>
      </c>
      <c r="B34" s="15" t="s">
        <v>478</v>
      </c>
      <c r="C34" s="16" t="s">
        <v>493</v>
      </c>
      <c r="D34" s="43">
        <v>10.1</v>
      </c>
      <c r="E34" s="14" t="s">
        <v>504</v>
      </c>
      <c r="F34" s="5"/>
      <c r="G34" s="53" t="s">
        <v>510</v>
      </c>
    </row>
    <row r="35" spans="1:7" x14ac:dyDescent="0.25">
      <c r="A35" s="2" t="s">
        <v>465</v>
      </c>
      <c r="B35" s="7" t="s">
        <v>475</v>
      </c>
      <c r="C35" s="13" t="s">
        <v>476</v>
      </c>
      <c r="D35" s="44">
        <v>10.1</v>
      </c>
      <c r="E35" s="13" t="s">
        <v>10</v>
      </c>
      <c r="F35" s="3"/>
      <c r="G35" s="6" t="s">
        <v>477</v>
      </c>
    </row>
    <row r="36" spans="1:7" x14ac:dyDescent="0.25">
      <c r="A36" s="2" t="s">
        <v>111</v>
      </c>
      <c r="B36" s="7" t="s">
        <v>472</v>
      </c>
      <c r="C36" s="2" t="s">
        <v>473</v>
      </c>
      <c r="D36" s="42">
        <v>10.1</v>
      </c>
      <c r="E36" s="2" t="s">
        <v>118</v>
      </c>
      <c r="F36" s="3"/>
      <c r="G36" s="6" t="s">
        <v>474</v>
      </c>
    </row>
    <row r="37" spans="1:7" x14ac:dyDescent="0.25">
      <c r="A37" s="2" t="s">
        <v>465</v>
      </c>
      <c r="B37" s="7" t="s">
        <v>469</v>
      </c>
      <c r="C37" s="2" t="s">
        <v>470</v>
      </c>
      <c r="D37" s="42">
        <v>10.1</v>
      </c>
      <c r="E37" s="2" t="s">
        <v>212</v>
      </c>
      <c r="F37" s="3"/>
      <c r="G37" s="6" t="s">
        <v>471</v>
      </c>
    </row>
    <row r="38" spans="1:7" x14ac:dyDescent="0.25">
      <c r="A38" s="2" t="s">
        <v>465</v>
      </c>
      <c r="B38" s="7" t="s">
        <v>466</v>
      </c>
      <c r="C38" s="2" t="s">
        <v>467</v>
      </c>
      <c r="D38" s="42">
        <v>10.1</v>
      </c>
      <c r="E38" s="2" t="s">
        <v>212</v>
      </c>
      <c r="F38" s="3"/>
      <c r="G38" s="6" t="s">
        <v>468</v>
      </c>
    </row>
    <row r="39" spans="1:7" x14ac:dyDescent="0.25">
      <c r="A39" s="2" t="s">
        <v>37</v>
      </c>
      <c r="B39" s="7" t="s">
        <v>200</v>
      </c>
      <c r="C39" s="2" t="s">
        <v>201</v>
      </c>
      <c r="D39" s="42">
        <v>10.1</v>
      </c>
      <c r="E39" s="2" t="s">
        <v>156</v>
      </c>
      <c r="F39" s="3"/>
      <c r="G39" s="6" t="s">
        <v>202</v>
      </c>
    </row>
    <row r="40" spans="1:7" x14ac:dyDescent="0.25">
      <c r="A40" s="2" t="s">
        <v>111</v>
      </c>
      <c r="B40" s="7" t="s">
        <v>197</v>
      </c>
      <c r="C40" s="2" t="s">
        <v>198</v>
      </c>
      <c r="D40" s="42">
        <v>10.1</v>
      </c>
      <c r="E40" s="2" t="s">
        <v>118</v>
      </c>
      <c r="F40" s="3"/>
      <c r="G40" s="6" t="s">
        <v>199</v>
      </c>
    </row>
    <row r="41" spans="1:7" x14ac:dyDescent="0.25">
      <c r="A41" s="2" t="s">
        <v>111</v>
      </c>
      <c r="B41" s="7" t="s">
        <v>194</v>
      </c>
      <c r="C41" s="2" t="s">
        <v>195</v>
      </c>
      <c r="D41" s="42">
        <v>10.1</v>
      </c>
      <c r="E41" s="2" t="s">
        <v>118</v>
      </c>
      <c r="F41" s="3"/>
      <c r="G41" s="6" t="s">
        <v>196</v>
      </c>
    </row>
    <row r="42" spans="1:7" x14ac:dyDescent="0.25">
      <c r="A42" s="2" t="s">
        <v>111</v>
      </c>
      <c r="B42" s="7" t="s">
        <v>191</v>
      </c>
      <c r="C42" s="2" t="s">
        <v>192</v>
      </c>
      <c r="D42" s="42">
        <v>10.1</v>
      </c>
      <c r="E42" s="2" t="s">
        <v>114</v>
      </c>
      <c r="F42" s="3"/>
      <c r="G42" s="6" t="s">
        <v>193</v>
      </c>
    </row>
    <row r="43" spans="1:7" x14ac:dyDescent="0.25">
      <c r="A43" s="2" t="s">
        <v>111</v>
      </c>
      <c r="B43" s="7" t="s">
        <v>189</v>
      </c>
      <c r="C43" s="2" t="s">
        <v>89</v>
      </c>
      <c r="D43" s="42">
        <v>10.1</v>
      </c>
      <c r="E43" s="2" t="s">
        <v>148</v>
      </c>
      <c r="F43" s="3"/>
      <c r="G43" s="6" t="s">
        <v>190</v>
      </c>
    </row>
    <row r="44" spans="1:7" x14ac:dyDescent="0.25">
      <c r="A44" s="2" t="s">
        <v>111</v>
      </c>
      <c r="B44" s="7" t="s">
        <v>187</v>
      </c>
      <c r="C44" s="2" t="s">
        <v>147</v>
      </c>
      <c r="D44" s="42">
        <v>10.1</v>
      </c>
      <c r="E44" s="2" t="s">
        <v>148</v>
      </c>
      <c r="F44" s="3"/>
      <c r="G44" s="6" t="s">
        <v>188</v>
      </c>
    </row>
    <row r="45" spans="1:7" x14ac:dyDescent="0.25">
      <c r="A45" s="2" t="s">
        <v>111</v>
      </c>
      <c r="B45" s="7" t="s">
        <v>185</v>
      </c>
      <c r="C45" s="2" t="s">
        <v>86</v>
      </c>
      <c r="D45" s="42">
        <v>10.1</v>
      </c>
      <c r="E45" s="2" t="s">
        <v>148</v>
      </c>
      <c r="F45" s="3"/>
      <c r="G45" s="6" t="s">
        <v>186</v>
      </c>
    </row>
    <row r="46" spans="1:7" x14ac:dyDescent="0.25">
      <c r="A46" s="2" t="s">
        <v>111</v>
      </c>
      <c r="B46" s="7" t="s">
        <v>182</v>
      </c>
      <c r="C46" s="2" t="s">
        <v>91</v>
      </c>
      <c r="D46" s="42">
        <v>10.1</v>
      </c>
      <c r="E46" s="2" t="s">
        <v>183</v>
      </c>
      <c r="F46" s="3"/>
      <c r="G46" s="6" t="s">
        <v>184</v>
      </c>
    </row>
    <row r="47" spans="1:7" x14ac:dyDescent="0.25">
      <c r="A47" s="2" t="s">
        <v>111</v>
      </c>
      <c r="B47" s="7" t="s">
        <v>180</v>
      </c>
      <c r="C47" s="2" t="s">
        <v>94</v>
      </c>
      <c r="D47" s="42">
        <v>10.1</v>
      </c>
      <c r="E47" s="2" t="s">
        <v>148</v>
      </c>
      <c r="F47" s="3"/>
      <c r="G47" s="6" t="s">
        <v>181</v>
      </c>
    </row>
    <row r="48" spans="1:7" x14ac:dyDescent="0.25">
      <c r="A48" s="2" t="s">
        <v>37</v>
      </c>
      <c r="B48" s="7" t="s">
        <v>177</v>
      </c>
      <c r="C48" s="2" t="s">
        <v>178</v>
      </c>
      <c r="D48" s="42">
        <v>10.1</v>
      </c>
      <c r="E48" s="2" t="s">
        <v>45</v>
      </c>
      <c r="F48" s="3"/>
      <c r="G48" s="6" t="s">
        <v>179</v>
      </c>
    </row>
    <row r="49" spans="1:7" x14ac:dyDescent="0.25">
      <c r="A49" s="2" t="s">
        <v>37</v>
      </c>
      <c r="B49" s="7" t="s">
        <v>174</v>
      </c>
      <c r="C49" s="2" t="s">
        <v>175</v>
      </c>
      <c r="D49" s="42">
        <v>10.1</v>
      </c>
      <c r="E49" s="2" t="s">
        <v>156</v>
      </c>
      <c r="F49" s="3"/>
      <c r="G49" s="6" t="s">
        <v>176</v>
      </c>
    </row>
    <row r="50" spans="1:7" x14ac:dyDescent="0.25">
      <c r="A50" s="2" t="s">
        <v>37</v>
      </c>
      <c r="B50" s="8" t="s">
        <v>172</v>
      </c>
      <c r="C50" s="9" t="s">
        <v>39</v>
      </c>
      <c r="D50" s="45">
        <v>10.1</v>
      </c>
      <c r="E50" s="2" t="s">
        <v>40</v>
      </c>
      <c r="F50" s="5"/>
      <c r="G50" s="6" t="s">
        <v>173</v>
      </c>
    </row>
    <row r="51" spans="1:7" x14ac:dyDescent="0.25">
      <c r="A51" s="2" t="s">
        <v>37</v>
      </c>
      <c r="B51" s="7" t="s">
        <v>168</v>
      </c>
      <c r="C51" s="2" t="s">
        <v>169</v>
      </c>
      <c r="D51" s="42">
        <v>10.1</v>
      </c>
      <c r="E51" s="2" t="s">
        <v>170</v>
      </c>
      <c r="F51" s="3"/>
      <c r="G51" s="6" t="s">
        <v>171</v>
      </c>
    </row>
    <row r="52" spans="1:7" x14ac:dyDescent="0.25">
      <c r="A52" s="2" t="s">
        <v>37</v>
      </c>
      <c r="B52" s="7" t="s">
        <v>165</v>
      </c>
      <c r="C52" s="2" t="s">
        <v>166</v>
      </c>
      <c r="D52" s="42">
        <v>10.1</v>
      </c>
      <c r="E52" s="2" t="s">
        <v>40</v>
      </c>
      <c r="F52" s="3"/>
      <c r="G52" s="6" t="s">
        <v>167</v>
      </c>
    </row>
    <row r="53" spans="1:7" x14ac:dyDescent="0.25">
      <c r="A53" s="2" t="s">
        <v>37</v>
      </c>
      <c r="B53" s="7" t="s">
        <v>163</v>
      </c>
      <c r="C53" s="2" t="s">
        <v>52</v>
      </c>
      <c r="D53" s="42">
        <v>10.1</v>
      </c>
      <c r="E53" s="2" t="s">
        <v>40</v>
      </c>
      <c r="F53" s="3"/>
      <c r="G53" s="6" t="s">
        <v>164</v>
      </c>
    </row>
    <row r="54" spans="1:7" x14ac:dyDescent="0.25">
      <c r="A54" s="2" t="s">
        <v>37</v>
      </c>
      <c r="B54" s="7" t="s">
        <v>161</v>
      </c>
      <c r="C54" s="2" t="s">
        <v>54</v>
      </c>
      <c r="D54" s="42">
        <v>10.1</v>
      </c>
      <c r="E54" s="2" t="s">
        <v>40</v>
      </c>
      <c r="F54" s="3"/>
      <c r="G54" s="6" t="s">
        <v>162</v>
      </c>
    </row>
    <row r="55" spans="1:7" x14ac:dyDescent="0.25">
      <c r="A55" s="2" t="s">
        <v>37</v>
      </c>
      <c r="B55" s="7" t="s">
        <v>158</v>
      </c>
      <c r="C55" s="2" t="s">
        <v>159</v>
      </c>
      <c r="D55" s="42">
        <v>10.1</v>
      </c>
      <c r="E55" s="2" t="s">
        <v>45</v>
      </c>
      <c r="F55" s="3"/>
      <c r="G55" s="6" t="s">
        <v>160</v>
      </c>
    </row>
    <row r="56" spans="1:7" x14ac:dyDescent="0.25">
      <c r="A56" s="2" t="s">
        <v>37</v>
      </c>
      <c r="B56" s="7" t="s">
        <v>154</v>
      </c>
      <c r="C56" s="2" t="s">
        <v>155</v>
      </c>
      <c r="D56" s="42">
        <v>10.1</v>
      </c>
      <c r="E56" s="2" t="s">
        <v>156</v>
      </c>
      <c r="F56" s="3"/>
      <c r="G56" s="6" t="s">
        <v>157</v>
      </c>
    </row>
    <row r="57" spans="1:7" x14ac:dyDescent="0.25">
      <c r="A57" s="2" t="s">
        <v>37</v>
      </c>
      <c r="B57" s="7" t="s">
        <v>152</v>
      </c>
      <c r="C57" s="2" t="s">
        <v>63</v>
      </c>
      <c r="D57" s="42">
        <v>10.1</v>
      </c>
      <c r="E57" s="2" t="s">
        <v>40</v>
      </c>
      <c r="F57" s="3"/>
      <c r="G57" s="6" t="s">
        <v>153</v>
      </c>
    </row>
    <row r="58" spans="1:7" x14ac:dyDescent="0.25">
      <c r="A58" s="2" t="s">
        <v>37</v>
      </c>
      <c r="B58" s="7" t="s">
        <v>150</v>
      </c>
      <c r="C58" s="2" t="s">
        <v>66</v>
      </c>
      <c r="D58" s="42">
        <v>10.1</v>
      </c>
      <c r="E58" s="2" t="s">
        <v>40</v>
      </c>
      <c r="F58" s="3"/>
      <c r="G58" s="6" t="s">
        <v>151</v>
      </c>
    </row>
    <row r="59" spans="1:7" x14ac:dyDescent="0.25">
      <c r="A59" s="2" t="s">
        <v>12</v>
      </c>
      <c r="B59" s="7" t="s">
        <v>541</v>
      </c>
      <c r="C59" s="68" t="s">
        <v>263</v>
      </c>
      <c r="D59" s="42">
        <v>10.1</v>
      </c>
      <c r="E59" s="73" t="s">
        <v>264</v>
      </c>
      <c r="F59" s="77"/>
      <c r="G59" s="53" t="s">
        <v>556</v>
      </c>
    </row>
    <row r="60" spans="1:7" x14ac:dyDescent="0.25">
      <c r="A60" s="2" t="s">
        <v>111</v>
      </c>
      <c r="B60" s="7" t="s">
        <v>146</v>
      </c>
      <c r="C60" s="2" t="s">
        <v>147</v>
      </c>
      <c r="D60" s="42">
        <v>10.1</v>
      </c>
      <c r="E60" s="2" t="s">
        <v>148</v>
      </c>
      <c r="F60" s="3"/>
      <c r="G60" s="6" t="s">
        <v>149</v>
      </c>
    </row>
    <row r="61" spans="1:7" x14ac:dyDescent="0.25">
      <c r="A61" s="2" t="s">
        <v>12</v>
      </c>
      <c r="B61" s="7" t="s">
        <v>143</v>
      </c>
      <c r="C61" s="2" t="s">
        <v>14</v>
      </c>
      <c r="D61" s="42">
        <v>10.1</v>
      </c>
      <c r="E61" s="2" t="s">
        <v>144</v>
      </c>
      <c r="F61" s="3"/>
      <c r="G61" s="6" t="s">
        <v>145</v>
      </c>
    </row>
    <row r="62" spans="1:7" x14ac:dyDescent="0.25">
      <c r="A62" s="2" t="s">
        <v>128</v>
      </c>
      <c r="B62" s="7" t="s">
        <v>139</v>
      </c>
      <c r="C62" s="2" t="s">
        <v>140</v>
      </c>
      <c r="D62" s="42">
        <v>10.1</v>
      </c>
      <c r="E62" s="2" t="s">
        <v>141</v>
      </c>
      <c r="F62" s="3"/>
      <c r="G62" s="6" t="s">
        <v>142</v>
      </c>
    </row>
    <row r="63" spans="1:7" x14ac:dyDescent="0.25">
      <c r="A63" s="2" t="s">
        <v>128</v>
      </c>
      <c r="B63" s="7" t="s">
        <v>136</v>
      </c>
      <c r="C63" s="2" t="s">
        <v>137</v>
      </c>
      <c r="D63" s="42">
        <v>10.1</v>
      </c>
      <c r="E63" s="2" t="s">
        <v>131</v>
      </c>
      <c r="F63" s="3"/>
      <c r="G63" s="6" t="s">
        <v>138</v>
      </c>
    </row>
    <row r="64" spans="1:7" x14ac:dyDescent="0.25">
      <c r="A64" s="2" t="s">
        <v>128</v>
      </c>
      <c r="B64" s="7" t="s">
        <v>133</v>
      </c>
      <c r="C64" s="2" t="s">
        <v>134</v>
      </c>
      <c r="D64" s="42">
        <v>10.1</v>
      </c>
      <c r="E64" s="2" t="s">
        <v>131</v>
      </c>
      <c r="F64" s="3"/>
      <c r="G64" s="6" t="s">
        <v>135</v>
      </c>
    </row>
    <row r="65" spans="1:25" x14ac:dyDescent="0.25">
      <c r="A65" s="2" t="s">
        <v>128</v>
      </c>
      <c r="B65" s="7" t="s">
        <v>129</v>
      </c>
      <c r="C65" s="2" t="s">
        <v>130</v>
      </c>
      <c r="D65" s="42">
        <v>10.1</v>
      </c>
      <c r="E65" s="2" t="s">
        <v>131</v>
      </c>
      <c r="F65" s="3"/>
      <c r="G65" s="6" t="s">
        <v>132</v>
      </c>
    </row>
    <row r="66" spans="1:25" x14ac:dyDescent="0.25">
      <c r="A66" s="2" t="s">
        <v>127</v>
      </c>
      <c r="B66" s="7" t="s">
        <v>105</v>
      </c>
      <c r="C66" s="2" t="s">
        <v>106</v>
      </c>
      <c r="D66" s="42">
        <v>10.1</v>
      </c>
      <c r="E66" s="2" t="s">
        <v>107</v>
      </c>
      <c r="F66" s="3"/>
      <c r="G66" s="6" t="s">
        <v>110</v>
      </c>
    </row>
    <row r="67" spans="1:25" x14ac:dyDescent="0.25">
      <c r="A67" s="2" t="s">
        <v>125</v>
      </c>
      <c r="B67" s="7" t="s">
        <v>108</v>
      </c>
      <c r="C67" s="2" t="s">
        <v>100</v>
      </c>
      <c r="D67" s="42">
        <v>10.1</v>
      </c>
      <c r="E67" s="2" t="s">
        <v>109</v>
      </c>
      <c r="F67" s="3"/>
      <c r="G67" s="6" t="s">
        <v>126</v>
      </c>
    </row>
    <row r="68" spans="1:25" x14ac:dyDescent="0.25">
      <c r="A68" s="2" t="s">
        <v>7</v>
      </c>
      <c r="B68" s="7" t="s">
        <v>104</v>
      </c>
      <c r="C68" s="2" t="s">
        <v>123</v>
      </c>
      <c r="D68" s="42">
        <v>10.1</v>
      </c>
      <c r="E68" s="2" t="s">
        <v>10</v>
      </c>
      <c r="F68" s="3"/>
      <c r="G68" s="6" t="s">
        <v>124</v>
      </c>
    </row>
    <row r="69" spans="1:25" x14ac:dyDescent="0.25">
      <c r="A69" s="2" t="s">
        <v>7</v>
      </c>
      <c r="B69" s="7" t="s">
        <v>8</v>
      </c>
      <c r="C69" s="2" t="s">
        <v>9</v>
      </c>
      <c r="D69" s="42">
        <v>10.1</v>
      </c>
      <c r="E69" s="2" t="s">
        <v>10</v>
      </c>
      <c r="F69" s="3" t="s">
        <v>11</v>
      </c>
      <c r="G69" s="6" t="str">
        <f>HYPERLINK("https://drive.google.com/file/d/16ZPhfio5JcHElLmSS64K_qk3qXiXc0xw/view?usp=sharing","2279 PAX A910-CVW")</f>
        <v>2279 PAX A910-CVW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2" t="s">
        <v>12</v>
      </c>
      <c r="B70" s="7" t="s">
        <v>13</v>
      </c>
      <c r="C70" s="2" t="s">
        <v>14</v>
      </c>
      <c r="D70" s="42">
        <v>10.1</v>
      </c>
      <c r="E70" s="4" t="s">
        <v>15</v>
      </c>
      <c r="F70" s="3" t="s">
        <v>11</v>
      </c>
      <c r="G70" s="6" t="str">
        <f>HYPERLINK("https://drive.google.com/file/d/1_WJah94iXwu4qr3hcDyFngE3BmpeB6Ud/view?usp=sharing","2278 VALINA")</f>
        <v>2278 VALINA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2" t="s">
        <v>12</v>
      </c>
      <c r="B71" s="7" t="s">
        <v>16</v>
      </c>
      <c r="C71" s="2" t="s">
        <v>17</v>
      </c>
      <c r="D71" s="42">
        <v>10.1</v>
      </c>
      <c r="E71" s="4" t="s">
        <v>18</v>
      </c>
      <c r="F71" s="3" t="s">
        <v>11</v>
      </c>
      <c r="G71" s="6" t="str">
        <f>HYPERLINK("https://drive.google.com/file/d/1ui_nu3CD_o7y7ZlnfVAmPQIu4dzI2iN1/view?usp=sharing","2277 Yoneo")</f>
        <v>2277 Yoneo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2" t="s">
        <v>12</v>
      </c>
      <c r="B72" s="7" t="s">
        <v>19</v>
      </c>
      <c r="C72" s="2" t="s">
        <v>20</v>
      </c>
      <c r="D72" s="42">
        <v>10.1</v>
      </c>
      <c r="E72" s="4" t="s">
        <v>21</v>
      </c>
      <c r="F72" s="3" t="s">
        <v>11</v>
      </c>
      <c r="G72" s="6" t="str">
        <f>HYPERLINK("https://drive.google.com/file/d/1yo5WXV_lMms-9O0ahDYux65vTQG80ZvB/view?usp=sharing","2276 YOMOVA Desktop")</f>
        <v>2276 YOMOVA Desktop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2" t="s">
        <v>12</v>
      </c>
      <c r="B73" s="7" t="s">
        <v>22</v>
      </c>
      <c r="C73" s="2" t="s">
        <v>23</v>
      </c>
      <c r="D73" s="42">
        <v>10.1</v>
      </c>
      <c r="E73" s="4" t="s">
        <v>21</v>
      </c>
      <c r="F73" s="3" t="s">
        <v>11</v>
      </c>
      <c r="G73" s="6" t="str">
        <f>HYPERLINK("https://drive.google.com/file/d/17Gyz9YA6kmnykmkztI80SXbZgUzi_j9S/view?usp=sharing","2275 Yoximo")</f>
        <v>2275 Yoximo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2" t="s">
        <v>12</v>
      </c>
      <c r="B74" s="7" t="s">
        <v>24</v>
      </c>
      <c r="C74" s="2" t="s">
        <v>25</v>
      </c>
      <c r="D74" s="42">
        <v>10.1</v>
      </c>
      <c r="E74" s="4" t="s">
        <v>21</v>
      </c>
      <c r="F74" s="3" t="s">
        <v>11</v>
      </c>
      <c r="G74" s="6" t="str">
        <f>HYPERLINK("https://drive.google.com/file/d/1VUZvyYH9Nkw9I2aiMl7LAKXgBYRL5eW1/view?usp=sharing","2274 Yomani XR/ML")</f>
        <v>2274 Yomani XR/ML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2" t="s">
        <v>12</v>
      </c>
      <c r="B75" s="7" t="s">
        <v>26</v>
      </c>
      <c r="C75" s="2" t="s">
        <v>27</v>
      </c>
      <c r="D75" s="42">
        <v>10.1</v>
      </c>
      <c r="E75" s="4" t="s">
        <v>28</v>
      </c>
      <c r="F75" s="3">
        <v>44561</v>
      </c>
      <c r="G75" s="6" t="str">
        <f>HYPERLINK("https://drive.google.com/file/d/13pYBJbzVdlp5mvIG356bROhqrll9V_Vl/view?usp=sharing","2273 YUMI")</f>
        <v>2273 YUMI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2" t="s">
        <v>111</v>
      </c>
      <c r="B76" s="7" t="s">
        <v>120</v>
      </c>
      <c r="C76" s="2" t="s">
        <v>121</v>
      </c>
      <c r="D76" s="42">
        <v>10.1</v>
      </c>
      <c r="E76" s="2" t="s">
        <v>118</v>
      </c>
      <c r="F76" s="3"/>
      <c r="G76" s="6" t="s">
        <v>122</v>
      </c>
    </row>
    <row r="77" spans="1:25" x14ac:dyDescent="0.25">
      <c r="A77" s="2" t="s">
        <v>111</v>
      </c>
      <c r="B77" s="7" t="s">
        <v>116</v>
      </c>
      <c r="C77" s="2" t="s">
        <v>117</v>
      </c>
      <c r="D77" s="42">
        <v>10.1</v>
      </c>
      <c r="E77" s="2" t="s">
        <v>118</v>
      </c>
      <c r="F77" s="3"/>
      <c r="G77" s="6" t="s">
        <v>119</v>
      </c>
    </row>
    <row r="78" spans="1:25" x14ac:dyDescent="0.25">
      <c r="A78" s="2" t="s">
        <v>111</v>
      </c>
      <c r="B78" s="7" t="s">
        <v>112</v>
      </c>
      <c r="C78" s="2" t="s">
        <v>113</v>
      </c>
      <c r="D78" s="42">
        <v>10.1</v>
      </c>
      <c r="E78" s="2" t="s">
        <v>114</v>
      </c>
      <c r="F78" s="3"/>
      <c r="G78" s="6" t="s">
        <v>115</v>
      </c>
    </row>
    <row r="79" spans="1:25" x14ac:dyDescent="0.25">
      <c r="A79" s="2" t="s">
        <v>12</v>
      </c>
      <c r="B79" s="7" t="s">
        <v>29</v>
      </c>
      <c r="C79" s="2" t="s">
        <v>14</v>
      </c>
      <c r="D79" s="42">
        <v>10.1</v>
      </c>
      <c r="E79" s="4" t="s">
        <v>30</v>
      </c>
      <c r="F79" s="3" t="s">
        <v>11</v>
      </c>
      <c r="G79" s="6" t="str">
        <f>HYPERLINK("https://drive.google.com/file/d/1qdtfBJ1BiCpewRjbs7_4fKkwYYVmA64f/view?usp=sharing","2269 VALINA")</f>
        <v>2269 VALINA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2" t="s">
        <v>12</v>
      </c>
      <c r="B80" s="7" t="s">
        <v>31</v>
      </c>
      <c r="C80" s="2" t="s">
        <v>17</v>
      </c>
      <c r="D80" s="42">
        <v>10.1</v>
      </c>
      <c r="E80" s="4" t="s">
        <v>32</v>
      </c>
      <c r="F80" s="3" t="s">
        <v>11</v>
      </c>
      <c r="G80" s="6" t="str">
        <f>HYPERLINK("https://drive.google.com/file/d/1eptIE1HZPgp6PO2i3F5WJC8dxZvHFcnN/view?usp=sharing","2268 Yoneo")</f>
        <v>2268 Yoneo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2" t="s">
        <v>12</v>
      </c>
      <c r="B81" s="7" t="s">
        <v>33</v>
      </c>
      <c r="C81" s="2" t="s">
        <v>20</v>
      </c>
      <c r="D81" s="42">
        <v>10.1</v>
      </c>
      <c r="E81" s="4" t="s">
        <v>34</v>
      </c>
      <c r="F81" s="3" t="s">
        <v>11</v>
      </c>
      <c r="G81" s="6" t="str">
        <f>HYPERLINK("https://drive.google.com/file/d/1ATzgbQbe8GvGzarX6QtpJhJyD5Gayjdj/view?usp=sharing","2267 YOMOVA Desktop")</f>
        <v>2267 YOMOVA Desktop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2" t="s">
        <v>12</v>
      </c>
      <c r="B82" s="7" t="s">
        <v>35</v>
      </c>
      <c r="C82" s="2" t="s">
        <v>23</v>
      </c>
      <c r="D82" s="42">
        <v>10.1</v>
      </c>
      <c r="E82" s="4" t="s">
        <v>34</v>
      </c>
      <c r="F82" s="3" t="s">
        <v>11</v>
      </c>
      <c r="G82" s="6" t="str">
        <f>HYPERLINK("https://drive.google.com/file/d/1Rs2a-G1iem44sSbtJbKEvnXAUZQeTfjI/view?usp=sharing","2266 Yoximo")</f>
        <v>2266 Yoximo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2" t="s">
        <v>12</v>
      </c>
      <c r="B83" s="7" t="s">
        <v>36</v>
      </c>
      <c r="C83" s="2" t="s">
        <v>25</v>
      </c>
      <c r="D83" s="42">
        <v>10.1</v>
      </c>
      <c r="E83" s="4" t="s">
        <v>34</v>
      </c>
      <c r="F83" s="3" t="s">
        <v>11</v>
      </c>
      <c r="G83" s="6" t="str">
        <f>HYPERLINK("https://drive.google.com/file/d/120RdgXtl-c-KmXFIKEpRX9P27XAySFFm/view?usp=sharing","2265 Yomani XR/ML")</f>
        <v>2265 Yomani XR/ML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2" t="s">
        <v>37</v>
      </c>
      <c r="B84" s="7" t="s">
        <v>38</v>
      </c>
      <c r="C84" s="2" t="s">
        <v>39</v>
      </c>
      <c r="D84" s="42">
        <v>10.1</v>
      </c>
      <c r="E84" s="2" t="s">
        <v>40</v>
      </c>
      <c r="F84" s="28"/>
      <c r="G84" s="6" t="str">
        <f>HYPERLINK("https://drive.google.com/file/d/1bJFaLAqDJfKYHmK9OJxvqM4v_-amkksQ/view?usp=sharing","2264_VX680")</f>
        <v>2264_VX680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2" t="s">
        <v>37</v>
      </c>
      <c r="B85" s="7" t="s">
        <v>41</v>
      </c>
      <c r="C85" s="2" t="s">
        <v>42</v>
      </c>
      <c r="D85" s="42">
        <v>10.1</v>
      </c>
      <c r="E85" s="4" t="s">
        <v>40</v>
      </c>
      <c r="F85" s="28"/>
      <c r="G85" s="6" t="str">
        <f>HYPERLINK("https://drive.google.com/file/d/1tr7MyDn2NoBPpANb561MBSi1w0n2YxyY/view?usp=sharing","2263_VX820-a")</f>
        <v>2263_VX820-a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2" t="s">
        <v>37</v>
      </c>
      <c r="B86" s="7" t="s">
        <v>43</v>
      </c>
      <c r="C86" s="2" t="s">
        <v>44</v>
      </c>
      <c r="D86" s="42">
        <v>10.1</v>
      </c>
      <c r="E86" s="4" t="s">
        <v>45</v>
      </c>
      <c r="F86" s="28"/>
      <c r="G86" s="6" t="str">
        <f>HYPERLINK("https://drive.google.com/file/d/18Kds4Da4WORHLNH5pkwTuVlPMGg-OZtj/view?usp=sharing","2262_VX820-u")</f>
        <v>2262_VX820-u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2" t="s">
        <v>37</v>
      </c>
      <c r="B87" s="7" t="s">
        <v>46</v>
      </c>
      <c r="C87" s="2" t="s">
        <v>47</v>
      </c>
      <c r="D87" s="42">
        <v>10.1</v>
      </c>
      <c r="E87" s="4" t="s">
        <v>48</v>
      </c>
      <c r="F87" s="28"/>
      <c r="G87" s="6" t="str">
        <f>HYPERLINK("https://drive.google.com/file/d/1dZwuSx10XJ8gcXdptgrDb1Y4GdQbVU-B/view?usp=sharing","2261_VX520-VX820")</f>
        <v>2261_VX520-VX820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2" t="s">
        <v>37</v>
      </c>
      <c r="B88" s="7" t="s">
        <v>49</v>
      </c>
      <c r="C88" s="2" t="s">
        <v>50</v>
      </c>
      <c r="D88" s="42">
        <v>10.1</v>
      </c>
      <c r="E88" s="4" t="s">
        <v>40</v>
      </c>
      <c r="F88" s="28"/>
      <c r="G88" s="6" t="str">
        <f>HYPERLINK("https://drive.google.com/file/d/1EMXieGmBcVln39V7I1f2FDeZCbXNSG05/view?usp=sharing","2260_VX520")</f>
        <v>2260_VX520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2" t="s">
        <v>37</v>
      </c>
      <c r="B89" s="7" t="s">
        <v>51</v>
      </c>
      <c r="C89" s="2" t="s">
        <v>52</v>
      </c>
      <c r="D89" s="42">
        <v>10.1</v>
      </c>
      <c r="E89" s="4" t="s">
        <v>40</v>
      </c>
      <c r="F89" s="28"/>
      <c r="G89" s="6" t="str">
        <f>HYPERLINK("https://drive.google.com/file/d/1GZbdi-Ld0ELP1_YD_DSlrPYSwSCHCu8c/view?usp=sharing","2259_V400M")</f>
        <v>2259_V400M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2" t="s">
        <v>37</v>
      </c>
      <c r="B90" s="7" t="s">
        <v>53</v>
      </c>
      <c r="C90" s="2" t="s">
        <v>54</v>
      </c>
      <c r="D90" s="42">
        <v>10.1</v>
      </c>
      <c r="E90" s="4" t="s">
        <v>40</v>
      </c>
      <c r="F90" s="28"/>
      <c r="G90" s="6" t="str">
        <f>HYPERLINK("https://drive.google.com/file/d/1kWzUS-LCrbVHPkj-g3qZ5KcVkPwkgkbH/view?usp=sharing","2258_V400C")</f>
        <v>2258_V400C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2" t="s">
        <v>37</v>
      </c>
      <c r="B91" s="7" t="s">
        <v>55</v>
      </c>
      <c r="C91" s="2" t="s">
        <v>56</v>
      </c>
      <c r="D91" s="42">
        <v>10.1</v>
      </c>
      <c r="E91" s="4" t="s">
        <v>45</v>
      </c>
      <c r="F91" s="28"/>
      <c r="G91" s="6" t="str">
        <f>HYPERLINK("https://drive.google.com/file/d/1vsQ9Jor5kxPryxEBD3GguYxwefha49Dx/view?usp=sharing","2257_P400-u")</f>
        <v>2257_P400-u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2" t="s">
        <v>37</v>
      </c>
      <c r="B92" s="7" t="s">
        <v>57</v>
      </c>
      <c r="C92" s="2" t="s">
        <v>58</v>
      </c>
      <c r="D92" s="42">
        <v>10.1</v>
      </c>
      <c r="E92" s="4" t="s">
        <v>40</v>
      </c>
      <c r="F92" s="28"/>
      <c r="G92" s="6" t="str">
        <f>HYPERLINK("https://drive.google.com/file/d/1PsvgSH1WmTHlgZBACsQOnnAiTg7AzAjn/view?usp=sharing","2256_P400-a")</f>
        <v>2256_P400-a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2" t="s">
        <v>12</v>
      </c>
      <c r="B93" s="10" t="s">
        <v>59</v>
      </c>
      <c r="C93" s="11" t="s">
        <v>60</v>
      </c>
      <c r="D93" s="42">
        <v>10.1</v>
      </c>
      <c r="E93" s="4" t="s">
        <v>61</v>
      </c>
      <c r="F93" s="3" t="s">
        <v>11</v>
      </c>
      <c r="G93" s="6" t="str">
        <f>HYPERLINK("https://drive.google.com/file/d/150gOt85R3QATSKdaypM0jjhbd4rhbl7S/view?usp=sharing","2255 Yoneo")</f>
        <v>2255 Yoneo</v>
      </c>
    </row>
    <row r="94" spans="1:25" x14ac:dyDescent="0.25">
      <c r="A94" s="2" t="s">
        <v>37</v>
      </c>
      <c r="B94" s="7" t="s">
        <v>62</v>
      </c>
      <c r="C94" s="2" t="s">
        <v>63</v>
      </c>
      <c r="D94" s="42">
        <v>10.1</v>
      </c>
      <c r="E94" s="4" t="s">
        <v>64</v>
      </c>
      <c r="F94" s="28"/>
      <c r="G94" s="6" t="str">
        <f>HYPERLINK("https://drive.google.com/file/d/1BguFINwZ5cHCIUh4xNdqNFyeKVvKbY-5/view?usp=sharing","2254_A920")</f>
        <v>2254_A920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2" t="s">
        <v>37</v>
      </c>
      <c r="B95" s="7" t="s">
        <v>65</v>
      </c>
      <c r="C95" s="2" t="s">
        <v>66</v>
      </c>
      <c r="D95" s="42">
        <v>10.1</v>
      </c>
      <c r="E95" s="4" t="s">
        <v>64</v>
      </c>
      <c r="F95" s="28"/>
      <c r="G95" s="6" t="str">
        <f>HYPERLINK("https://drive.google.com/file/d/1dnNjRuOTIeoYJfgvY7ybSTwAQDQC0qq9/view?usp=sharing","2252_A77")</f>
        <v>2252_A77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2" t="s">
        <v>37</v>
      </c>
      <c r="B96" s="10" t="s">
        <v>203</v>
      </c>
      <c r="C96" s="11" t="s">
        <v>204</v>
      </c>
      <c r="D96" s="11" t="s">
        <v>205</v>
      </c>
      <c r="E96" s="2" t="s">
        <v>206</v>
      </c>
      <c r="F96" s="3"/>
      <c r="G96" s="6" t="str">
        <f>HYPERLINK("https://drive.google.com/file/d/17eOdlATk7fh7IkpjlxQarm4NsoTWxjmR/view?usp=sharing","2251 E265-IOS")</f>
        <v>2251 E265-IOS</v>
      </c>
    </row>
    <row r="97" spans="1:25" x14ac:dyDescent="0.25">
      <c r="A97" s="2" t="s">
        <v>37</v>
      </c>
      <c r="B97" s="10" t="s">
        <v>207</v>
      </c>
      <c r="C97" s="11" t="s">
        <v>208</v>
      </c>
      <c r="D97" s="11" t="s">
        <v>205</v>
      </c>
      <c r="E97" s="2" t="s">
        <v>206</v>
      </c>
      <c r="F97" s="3"/>
      <c r="G97" s="6" t="str">
        <f>HYPERLINK("https://drive.google.com/file/d/1GblyVcR_MvJAMS0igMJOBJM1SCweEcjR/view?usp=sharing","2250 E265-Android")</f>
        <v>2250 E265-Android</v>
      </c>
    </row>
    <row r="98" spans="1:25" x14ac:dyDescent="0.25">
      <c r="A98" s="2" t="s">
        <v>67</v>
      </c>
      <c r="B98" s="10" t="s">
        <v>68</v>
      </c>
      <c r="C98" s="11">
        <v>5310</v>
      </c>
      <c r="D98" s="42">
        <v>10.1</v>
      </c>
      <c r="E98" s="4" t="s">
        <v>69</v>
      </c>
      <c r="F98" s="3" t="s">
        <v>11</v>
      </c>
      <c r="G98" s="6" t="str">
        <f>HYPERLINK("https://drive.google.com/file/d/1HxPf9SJa0KIrNoULyb3wzzQL5cLxu8uB/view?usp=sharing","2249 5310")</f>
        <v>2249 5310</v>
      </c>
    </row>
    <row r="99" spans="1:25" x14ac:dyDescent="0.25">
      <c r="A99" s="2" t="s">
        <v>12</v>
      </c>
      <c r="B99" s="10" t="s">
        <v>70</v>
      </c>
      <c r="C99" s="11" t="s">
        <v>14</v>
      </c>
      <c r="D99" s="42">
        <v>10.1</v>
      </c>
      <c r="E99" s="4" t="s">
        <v>30</v>
      </c>
      <c r="F99" s="3" t="s">
        <v>11</v>
      </c>
      <c r="G99" s="6" t="str">
        <f>HYPERLINK("https://drive.google.com/file/d/18H0iQOqDsq1eaxRVqHt-mPZatTC3LCcm/view?usp=sharing","2248 VALINA")</f>
        <v>2248 VALINA</v>
      </c>
    </row>
    <row r="100" spans="1:25" x14ac:dyDescent="0.25">
      <c r="A100" s="2" t="s">
        <v>12</v>
      </c>
      <c r="B100" s="10" t="s">
        <v>71</v>
      </c>
      <c r="C100" s="11" t="s">
        <v>20</v>
      </c>
      <c r="D100" s="42">
        <v>10.1</v>
      </c>
      <c r="E100" s="4" t="s">
        <v>34</v>
      </c>
      <c r="F100" s="3" t="s">
        <v>11</v>
      </c>
      <c r="G100" s="6" t="str">
        <f>HYPERLINK("https://drive.google.com/file/d/1kdCxJyyrqa1KG7XtnBOWGJLiZpepKUZd/view?usp=sharing","2247 YOMOVA Desktop")</f>
        <v>2247 YOMOVA Desktop</v>
      </c>
    </row>
    <row r="101" spans="1:25" x14ac:dyDescent="0.25">
      <c r="A101" s="2" t="s">
        <v>12</v>
      </c>
      <c r="B101" s="10" t="s">
        <v>72</v>
      </c>
      <c r="C101" s="11" t="s">
        <v>23</v>
      </c>
      <c r="D101" s="42">
        <v>10.1</v>
      </c>
      <c r="E101" s="4" t="s">
        <v>34</v>
      </c>
      <c r="F101" s="3" t="s">
        <v>11</v>
      </c>
      <c r="G101" s="6" t="str">
        <f>HYPERLINK("https://drive.google.com/file/d/1SFXa5wq1PjYQ9oZbzuvAuQjNzWeIkgjN/view?usp=sharing","2246 Yoximo")</f>
        <v>2246 Yoximo</v>
      </c>
    </row>
    <row r="102" spans="1:25" x14ac:dyDescent="0.25">
      <c r="A102" s="2" t="s">
        <v>12</v>
      </c>
      <c r="B102" s="10" t="s">
        <v>73</v>
      </c>
      <c r="C102" s="11" t="s">
        <v>25</v>
      </c>
      <c r="D102" s="42">
        <v>10.1</v>
      </c>
      <c r="E102" s="4" t="s">
        <v>34</v>
      </c>
      <c r="F102" s="3" t="s">
        <v>11</v>
      </c>
      <c r="G102" s="6" t="str">
        <f>HYPERLINK("https://drive.google.com/file/d/1l5Yq5wyDIj2HXrT8CrrAqRUeKTocQqwR/view?usp=sharing","2245 Yomani XR/ML")</f>
        <v>2245 Yomani XR/ML</v>
      </c>
    </row>
    <row r="103" spans="1:25" x14ac:dyDescent="0.25">
      <c r="A103" s="2" t="s">
        <v>12</v>
      </c>
      <c r="B103" s="10" t="s">
        <v>74</v>
      </c>
      <c r="C103" s="11" t="s">
        <v>17</v>
      </c>
      <c r="D103" s="42">
        <v>10.1</v>
      </c>
      <c r="E103" s="4" t="s">
        <v>32</v>
      </c>
      <c r="F103" s="3" t="s">
        <v>11</v>
      </c>
      <c r="G103" s="6" t="str">
        <f>HYPERLINK("https://drive.google.com/file/d/1nDmI3gPyvr6L_jyGxYARNvV_izKX_nGP/view?usp=sharing","2244 Yoneo")</f>
        <v>2244 Yoneo</v>
      </c>
    </row>
    <row r="104" spans="1:25" x14ac:dyDescent="0.25">
      <c r="A104" s="2" t="s">
        <v>209</v>
      </c>
      <c r="B104" s="10" t="s">
        <v>210</v>
      </c>
      <c r="C104" s="11" t="s">
        <v>211</v>
      </c>
      <c r="D104" s="11" t="s">
        <v>205</v>
      </c>
      <c r="E104" s="4" t="s">
        <v>212</v>
      </c>
      <c r="F104" s="3"/>
      <c r="G104" s="6" t="str">
        <f>HYPERLINK("https://drive.google.com/file/d/1jLl7fi0XYB5AtlXJj50GhXBWWXLjphvI/view?usp=sharing","Desk3500-Ce")</f>
        <v>Desk3500-Ce</v>
      </c>
    </row>
    <row r="105" spans="1:25" x14ac:dyDescent="0.25">
      <c r="A105" s="2" t="s">
        <v>75</v>
      </c>
      <c r="B105" s="10" t="s">
        <v>213</v>
      </c>
      <c r="C105" s="11" t="s">
        <v>214</v>
      </c>
      <c r="D105" s="11" t="s">
        <v>205</v>
      </c>
      <c r="E105" s="4" t="s">
        <v>215</v>
      </c>
      <c r="F105" s="3"/>
      <c r="G105" s="6" t="str">
        <f>HYPERLINK("https://drive.google.com/file/d/1Z3ej41QnhyHpCY7f1BK4P1KVQ2OOBT6N/view?usp=sharing","2242 Ingeni_iUP250LE")</f>
        <v>2242 Ingeni_iUP250LE</v>
      </c>
    </row>
    <row r="106" spans="1:25" x14ac:dyDescent="0.25">
      <c r="A106" s="2" t="s">
        <v>67</v>
      </c>
      <c r="B106" s="10" t="s">
        <v>76</v>
      </c>
      <c r="C106" s="11" t="s">
        <v>77</v>
      </c>
      <c r="D106" s="42">
        <v>10.1</v>
      </c>
      <c r="E106" s="4" t="s">
        <v>78</v>
      </c>
      <c r="F106" s="3" t="s">
        <v>11</v>
      </c>
      <c r="G106" s="6" t="str">
        <f>HYPERLINK("https://drive.google.com/file/d/1Xyyg0N6GZIq_9ljigXjz6Z0uMtCyGXbL/view?usp=sharing","2241 NEW9220")</f>
        <v>2241 NEW9220</v>
      </c>
    </row>
    <row r="107" spans="1:25" x14ac:dyDescent="0.25">
      <c r="A107" s="2" t="s">
        <v>12</v>
      </c>
      <c r="B107" s="10" t="s">
        <v>79</v>
      </c>
      <c r="C107" s="11" t="s">
        <v>20</v>
      </c>
      <c r="D107" s="42">
        <v>10.1</v>
      </c>
      <c r="E107" s="4" t="s">
        <v>34</v>
      </c>
      <c r="F107" s="3" t="s">
        <v>11</v>
      </c>
      <c r="G107" s="6" t="str">
        <f>HYPERLINK("https://drive.google.com/file/d/1zrInFixW3_4F70ZELBGXnfDQHZz2-AoE/view?usp=sharing","2240 YOMOVA Desktop")</f>
        <v>2240 YOMOVA Desktop</v>
      </c>
    </row>
    <row r="108" spans="1:25" x14ac:dyDescent="0.25">
      <c r="A108" s="2" t="s">
        <v>12</v>
      </c>
      <c r="B108" s="10" t="s">
        <v>80</v>
      </c>
      <c r="C108" s="11" t="s">
        <v>23</v>
      </c>
      <c r="D108" s="42">
        <v>10.1</v>
      </c>
      <c r="E108" s="4" t="s">
        <v>34</v>
      </c>
      <c r="F108" s="3" t="s">
        <v>11</v>
      </c>
      <c r="G108" s="6" t="str">
        <f>HYPERLINK("https://drive.google.com/file/d/1vS9AtyjX7Bbn8hdWkqlenIvuSutyrmpj/view?usp=sharing","2239 Yoximo")</f>
        <v>2239 Yoximo</v>
      </c>
    </row>
    <row r="109" spans="1:25" x14ac:dyDescent="0.25">
      <c r="A109" s="2" t="s">
        <v>12</v>
      </c>
      <c r="B109" s="10" t="s">
        <v>81</v>
      </c>
      <c r="C109" s="11" t="s">
        <v>25</v>
      </c>
      <c r="D109" s="42">
        <v>10.1</v>
      </c>
      <c r="E109" s="4" t="s">
        <v>34</v>
      </c>
      <c r="F109" s="3" t="s">
        <v>11</v>
      </c>
      <c r="G109" s="6" t="str">
        <f>HYPERLINK("https://drive.google.com/file/d/1ABBwJQLFt2jPb-FmXG_ijyapCUW73bBe/view?usp=sharing","2238 Yomani XR/ML")</f>
        <v>2238 Yomani XR/ML</v>
      </c>
    </row>
    <row r="110" spans="1:25" x14ac:dyDescent="0.25">
      <c r="A110" s="2" t="s">
        <v>12</v>
      </c>
      <c r="B110" s="10" t="s">
        <v>82</v>
      </c>
      <c r="C110" s="11" t="s">
        <v>17</v>
      </c>
      <c r="D110" s="42">
        <v>10.1</v>
      </c>
      <c r="E110" s="4" t="s">
        <v>32</v>
      </c>
      <c r="F110" s="3" t="s">
        <v>11</v>
      </c>
      <c r="G110" s="6" t="str">
        <f>HYPERLINK("https://drive.google.com/file/d/1cZtgK54lVECM6bZOOgubuMwWYhQ31x6P/view?usp=sharing","2237 Yoneo")</f>
        <v>2237 Yoneo</v>
      </c>
    </row>
    <row r="111" spans="1:25" x14ac:dyDescent="0.25">
      <c r="A111" s="2" t="s">
        <v>12</v>
      </c>
      <c r="B111" s="7" t="s">
        <v>83</v>
      </c>
      <c r="C111" s="2" t="s">
        <v>84</v>
      </c>
      <c r="D111" s="42">
        <v>10.1</v>
      </c>
      <c r="E111" s="4" t="s">
        <v>28</v>
      </c>
      <c r="F111" s="3" t="s">
        <v>11</v>
      </c>
      <c r="G111" s="6" t="str">
        <f>HYPERLINK("https://drive.google.com/file/d/1fym2deqKNSvm_cT4ThkIEgaxo2ZNI5O1/view?usp=sharing","2235 YUMI")</f>
        <v>2235 YUMI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2" t="s">
        <v>75</v>
      </c>
      <c r="B112" s="10" t="s">
        <v>85</v>
      </c>
      <c r="C112" s="11" t="s">
        <v>86</v>
      </c>
      <c r="D112" s="42">
        <v>10.1</v>
      </c>
      <c r="E112" s="4" t="s">
        <v>87</v>
      </c>
      <c r="F112" s="3"/>
      <c r="G112" s="6" t="str">
        <f>HYPERLINK("https://drive.google.com/file/d/1RueKtMWelOL5iox9H9JXhH3Fw1LMgzIW/view?usp=sharing","2234 Ingeni_Link2500")</f>
        <v>2234 Ingeni_Link2500</v>
      </c>
    </row>
    <row r="113" spans="1:7" x14ac:dyDescent="0.25">
      <c r="A113" s="2" t="s">
        <v>75</v>
      </c>
      <c r="B113" s="10" t="s">
        <v>88</v>
      </c>
      <c r="C113" s="11" t="s">
        <v>89</v>
      </c>
      <c r="D113" s="42">
        <v>10.1</v>
      </c>
      <c r="E113" s="4" t="s">
        <v>87</v>
      </c>
      <c r="F113" s="3"/>
      <c r="G113" s="6" t="str">
        <f>HYPERLINK("https://drive.google.com/file/d/1U_w69S5JblPA1PS34RtR2l1QRygHVj3g/view?usp=sharing","2233 Ingeni_Move5000")</f>
        <v>2233 Ingeni_Move5000</v>
      </c>
    </row>
    <row r="114" spans="1:7" x14ac:dyDescent="0.25">
      <c r="A114" s="2" t="s">
        <v>75</v>
      </c>
      <c r="B114" s="10" t="s">
        <v>90</v>
      </c>
      <c r="C114" s="11" t="s">
        <v>91</v>
      </c>
      <c r="D114" s="42">
        <v>10.1</v>
      </c>
      <c r="E114" s="4" t="s">
        <v>92</v>
      </c>
      <c r="F114" s="3"/>
      <c r="G114" s="6" t="str">
        <f>HYPERLINK("https://drive.google.com/file/d/1OtXw3CwU8HEyfGkCOWAcwUrhBEtA26_x/view?usp=sharing","2232 Ingeni_Lane5000")</f>
        <v>2232 Ingeni_Lane5000</v>
      </c>
    </row>
    <row r="115" spans="1:7" x14ac:dyDescent="0.25">
      <c r="A115" s="2" t="s">
        <v>75</v>
      </c>
      <c r="B115" s="10" t="s">
        <v>93</v>
      </c>
      <c r="C115" s="11" t="s">
        <v>94</v>
      </c>
      <c r="D115" s="42">
        <v>10.1</v>
      </c>
      <c r="E115" s="4" t="s">
        <v>87</v>
      </c>
      <c r="F115" s="3"/>
      <c r="G115" s="6" t="str">
        <f>HYPERLINK("https://drive.google.com/file/d/1AAPBwayttYYGNcbOr7484ynM2zmD_nOU/view?usp=sharing","2231 Ingeni_Desk5000")</f>
        <v>2231 Ingeni_Desk5000</v>
      </c>
    </row>
    <row r="116" spans="1:7" x14ac:dyDescent="0.25">
      <c r="A116" s="2" t="s">
        <v>209</v>
      </c>
      <c r="B116" s="10" t="s">
        <v>554</v>
      </c>
      <c r="C116" s="68" t="s">
        <v>553</v>
      </c>
      <c r="D116" s="42">
        <v>10.1</v>
      </c>
      <c r="E116" s="4" t="s">
        <v>264</v>
      </c>
      <c r="F116" s="78"/>
      <c r="G116" s="79" t="s">
        <v>555</v>
      </c>
    </row>
    <row r="117" spans="1:7" x14ac:dyDescent="0.25">
      <c r="A117" s="2" t="s">
        <v>12</v>
      </c>
      <c r="B117" s="10" t="s">
        <v>95</v>
      </c>
      <c r="C117" s="11" t="s">
        <v>14</v>
      </c>
      <c r="D117" s="42">
        <v>10.1</v>
      </c>
      <c r="E117" s="4" t="s">
        <v>30</v>
      </c>
      <c r="F117" s="3" t="s">
        <v>11</v>
      </c>
      <c r="G117" s="6" t="str">
        <f>HYPERLINK("https://drive.google.com/file/d/143Oz1-X0VLnl6lsdjiWd3d8_C1ZfA7O3/view?usp=sharing","2229 VALINA")</f>
        <v>2229 VALINA</v>
      </c>
    </row>
    <row r="118" spans="1:7" x14ac:dyDescent="0.25">
      <c r="A118" s="2" t="s">
        <v>12</v>
      </c>
      <c r="B118" s="10" t="s">
        <v>96</v>
      </c>
      <c r="C118" s="11" t="s">
        <v>20</v>
      </c>
      <c r="D118" s="42">
        <v>10.1</v>
      </c>
      <c r="E118" s="4" t="s">
        <v>34</v>
      </c>
      <c r="F118" s="3" t="s">
        <v>11</v>
      </c>
      <c r="G118" s="6" t="str">
        <f>HYPERLINK("https://drive.google.com/file/d/1mOVXfnAZwgirz3myVMVrz2ya5iVmUmK6/view?usp=sharing","2228 YOMOVA Desktop")</f>
        <v>2228 YOMOVA Desktop</v>
      </c>
    </row>
    <row r="119" spans="1:7" x14ac:dyDescent="0.25">
      <c r="A119" s="2" t="s">
        <v>37</v>
      </c>
      <c r="B119" s="10" t="s">
        <v>216</v>
      </c>
      <c r="C119" s="11" t="s">
        <v>54</v>
      </c>
      <c r="D119" s="11" t="s">
        <v>205</v>
      </c>
      <c r="E119" s="2" t="s">
        <v>217</v>
      </c>
      <c r="F119" s="3" t="s">
        <v>11</v>
      </c>
      <c r="G119" s="6" t="str">
        <f>HYPERLINK("https://drive.google.com/file/d/1lb1oKCwdXIoxJwWA4mIxbXax5D6fyd_t/view?usp=sharing","2227 V400C")</f>
        <v>2227 V400C</v>
      </c>
    </row>
    <row r="120" spans="1:7" x14ac:dyDescent="0.25">
      <c r="A120" s="2" t="s">
        <v>37</v>
      </c>
      <c r="B120" s="10" t="s">
        <v>218</v>
      </c>
      <c r="C120" s="11" t="s">
        <v>52</v>
      </c>
      <c r="D120" s="11" t="s">
        <v>205</v>
      </c>
      <c r="E120" s="2" t="s">
        <v>217</v>
      </c>
      <c r="F120" s="3" t="s">
        <v>11</v>
      </c>
      <c r="G120" s="6" t="str">
        <f>HYPERLINK("https://drive.google.com/file/d/1F2E3Seu8eRqWM_KlzjUFtSgMiTp8474g/view?usp=sharing","2226 V400M")</f>
        <v>2226 V400M</v>
      </c>
    </row>
    <row r="121" spans="1:7" x14ac:dyDescent="0.25">
      <c r="A121" s="2" t="s">
        <v>12</v>
      </c>
      <c r="B121" s="10" t="s">
        <v>97</v>
      </c>
      <c r="C121" s="11" t="s">
        <v>23</v>
      </c>
      <c r="D121" s="42">
        <v>10.1</v>
      </c>
      <c r="E121" s="4" t="s">
        <v>98</v>
      </c>
      <c r="F121" s="3" t="s">
        <v>11</v>
      </c>
      <c r="G121" s="6" t="str">
        <f>HYPERLINK("https://drive.google.com/file/d/1SDtPyrQZjMjgGnJzpoRUG3dthRD5hfTO/view?usp=sharing","2197 Yoximo")</f>
        <v>2197 Yoximo</v>
      </c>
    </row>
    <row r="122" spans="1:7" x14ac:dyDescent="0.25">
      <c r="A122" s="2" t="s">
        <v>12</v>
      </c>
      <c r="B122" s="10" t="s">
        <v>99</v>
      </c>
      <c r="C122" s="11" t="s">
        <v>25</v>
      </c>
      <c r="D122" s="42">
        <v>10.1</v>
      </c>
      <c r="E122" s="4" t="s">
        <v>34</v>
      </c>
      <c r="F122" s="3" t="s">
        <v>11</v>
      </c>
      <c r="G122" s="6" t="str">
        <f>HYPERLINK("https://drive.google.com/file/d/1sjz18lNUyQ0IHmZ4tbx3BwiAVFXbx0TA/view?usp=sharing","2218 Yomani XR/ML")</f>
        <v>2218 Yomani XR/ML</v>
      </c>
    </row>
    <row r="123" spans="1:7" x14ac:dyDescent="0.25">
      <c r="A123" s="2" t="s">
        <v>37</v>
      </c>
      <c r="B123" s="10" t="s">
        <v>219</v>
      </c>
      <c r="C123" s="11" t="s">
        <v>220</v>
      </c>
      <c r="D123" s="11" t="s">
        <v>205</v>
      </c>
      <c r="E123" s="2" t="s">
        <v>221</v>
      </c>
      <c r="F123" s="3" t="s">
        <v>11</v>
      </c>
      <c r="G123" s="6" t="str">
        <f>HYPERLINK("https://drive.google.com/file/d/1CHIGuzyWk604hLKr7DRyi5J99F8DkAWC/view?usp=sharing","2216 PAX-Q80")</f>
        <v>2216 PAX-Q80</v>
      </c>
    </row>
    <row r="124" spans="1:7" x14ac:dyDescent="0.25">
      <c r="A124" s="2" t="s">
        <v>37</v>
      </c>
      <c r="B124" s="10" t="s">
        <v>222</v>
      </c>
      <c r="C124" s="11" t="s">
        <v>223</v>
      </c>
      <c r="D124" s="11" t="s">
        <v>205</v>
      </c>
      <c r="E124" s="2" t="s">
        <v>224</v>
      </c>
      <c r="F124" s="3" t="s">
        <v>11</v>
      </c>
      <c r="G124" s="6" t="str">
        <f>HYPERLINK("https://drive.google.com/file/d/194NHtfuoIxG73cvN19D4nSMdx_SQBGTm/view?usp=sharing","2215 OPP-C60")</f>
        <v>2215 OPP-C60</v>
      </c>
    </row>
    <row r="125" spans="1:7" x14ac:dyDescent="0.25">
      <c r="A125" s="2" t="s">
        <v>37</v>
      </c>
      <c r="B125" s="10" t="s">
        <v>225</v>
      </c>
      <c r="C125" s="11" t="s">
        <v>100</v>
      </c>
      <c r="D125" s="11" t="s">
        <v>205</v>
      </c>
      <c r="E125" s="2" t="s">
        <v>226</v>
      </c>
      <c r="F125" s="3" t="s">
        <v>11</v>
      </c>
      <c r="G125" s="6" t="str">
        <f>HYPERLINK("https://drive.google.com/file/d/1QjW22D5BqPOIJSz1suiHgUUTUPJ-7PbO/view?usp=sharing","2214 OPM-C60")</f>
        <v>2214 OPM-C60</v>
      </c>
    </row>
    <row r="126" spans="1:7" x14ac:dyDescent="0.25">
      <c r="A126" s="2" t="s">
        <v>75</v>
      </c>
      <c r="B126" s="10" t="s">
        <v>227</v>
      </c>
      <c r="C126" s="11" t="s">
        <v>228</v>
      </c>
      <c r="D126" s="11" t="s">
        <v>205</v>
      </c>
      <c r="E126" s="4" t="s">
        <v>229</v>
      </c>
      <c r="F126" s="3"/>
      <c r="G126" s="6" t="str">
        <f>HYPERLINK("https://drive.google.com/file/d/13ePIsPnyLNCmv577w09aGNmng0gszCBs/view?usp=sharing","2213 Ingeni_iUI120CR")</f>
        <v>2213 Ingeni_iUI120CR</v>
      </c>
    </row>
    <row r="127" spans="1:7" x14ac:dyDescent="0.25">
      <c r="A127" s="2" t="s">
        <v>67</v>
      </c>
      <c r="B127" s="10" t="s">
        <v>101</v>
      </c>
      <c r="C127" s="11" t="s">
        <v>102</v>
      </c>
      <c r="D127" s="42">
        <v>10.1</v>
      </c>
      <c r="E127" s="4" t="s">
        <v>103</v>
      </c>
      <c r="F127" s="3" t="s">
        <v>11</v>
      </c>
      <c r="G127" s="6" t="str">
        <f>HYPERLINK("https://drive.google.com/file/d/1qoMEc-bqneC5e-bMJ_OQ6qfwEPK3rMLq/view?usp=sharing","2212 NEW6210")</f>
        <v>2212 NEW6210</v>
      </c>
    </row>
    <row r="128" spans="1:7" x14ac:dyDescent="0.25">
      <c r="A128" s="2" t="s">
        <v>75</v>
      </c>
      <c r="B128" s="10" t="s">
        <v>230</v>
      </c>
      <c r="C128" s="11" t="s">
        <v>89</v>
      </c>
      <c r="D128" s="11" t="s">
        <v>205</v>
      </c>
      <c r="E128" s="4" t="s">
        <v>231</v>
      </c>
      <c r="F128" s="3"/>
      <c r="G128" s="6" t="str">
        <f>HYPERLINK("https://drive.google.com/file/d/1qydqNYsLsXHDqXNGvnxVAQ5oAL-tnjWS/view?usp=sharing","2209 Ingeni_Move5000")</f>
        <v>2209 Ingeni_Move5000</v>
      </c>
    </row>
    <row r="129" spans="1:7" x14ac:dyDescent="0.25">
      <c r="A129" s="2" t="s">
        <v>75</v>
      </c>
      <c r="B129" s="10" t="s">
        <v>232</v>
      </c>
      <c r="C129" s="11" t="s">
        <v>91</v>
      </c>
      <c r="D129" s="11" t="s">
        <v>205</v>
      </c>
      <c r="E129" s="4" t="s">
        <v>233</v>
      </c>
      <c r="F129" s="3"/>
      <c r="G129" s="6" t="str">
        <f>HYPERLINK("https://drive.google.com/file/d/1wFdromgpyTVDQMqrwwSGJH5FTb8SOaqs/view?usp=sharing","2208 Ingeni_Lane5000")</f>
        <v>2208 Ingeni_Lane5000</v>
      </c>
    </row>
    <row r="130" spans="1:7" x14ac:dyDescent="0.25">
      <c r="A130" s="2" t="s">
        <v>75</v>
      </c>
      <c r="B130" s="10" t="s">
        <v>234</v>
      </c>
      <c r="C130" s="11" t="s">
        <v>94</v>
      </c>
      <c r="D130" s="11" t="s">
        <v>205</v>
      </c>
      <c r="E130" s="4" t="s">
        <v>231</v>
      </c>
      <c r="F130" s="3"/>
      <c r="G130" s="6" t="str">
        <f>HYPERLINK("https://drive.google.com/file/d/16kztV1blDv-zi3n57MnbqxGMW0Z-LluH/view?usp=sharing","2207 Ingeni_Desk5000")</f>
        <v>2207 Ingeni_Desk5000</v>
      </c>
    </row>
    <row r="131" spans="1:7" x14ac:dyDescent="0.25">
      <c r="A131" s="2" t="s">
        <v>12</v>
      </c>
      <c r="B131" s="10" t="s">
        <v>235</v>
      </c>
      <c r="C131" s="11" t="s">
        <v>20</v>
      </c>
      <c r="D131" s="11" t="s">
        <v>205</v>
      </c>
      <c r="E131" s="4" t="s">
        <v>236</v>
      </c>
      <c r="F131" s="3" t="s">
        <v>11</v>
      </c>
      <c r="G131" s="6" t="str">
        <f>HYPERLINK("https://drive.google.com/file/d/0B9vmd7tJVztvM3FRRTFPLVFyM1k/view?usp=sharing","2206 YOMOVA Desktop")</f>
        <v>2206 YOMOVA Desktop</v>
      </c>
    </row>
    <row r="132" spans="1:7" x14ac:dyDescent="0.25">
      <c r="A132" s="2" t="s">
        <v>37</v>
      </c>
      <c r="B132" s="10" t="s">
        <v>237</v>
      </c>
      <c r="C132" s="11" t="s">
        <v>238</v>
      </c>
      <c r="D132" s="11" t="s">
        <v>205</v>
      </c>
      <c r="E132" s="2" t="s">
        <v>239</v>
      </c>
      <c r="F132" s="3"/>
      <c r="G132" s="6" t="str">
        <f>HYPERLINK("https://drive.google.com/file/d/0B9vmd7tJVztvWTFWYl9qOUdkaGs/view?usp=sharing","2204 P400u")</f>
        <v>2204 P400u</v>
      </c>
    </row>
    <row r="133" spans="1:7" x14ac:dyDescent="0.25">
      <c r="A133" s="2" t="s">
        <v>37</v>
      </c>
      <c r="B133" s="10" t="s">
        <v>240</v>
      </c>
      <c r="C133" s="11" t="s">
        <v>241</v>
      </c>
      <c r="D133" s="11" t="s">
        <v>205</v>
      </c>
      <c r="E133" s="2" t="s">
        <v>242</v>
      </c>
      <c r="F133" s="3"/>
      <c r="G133" s="6" t="str">
        <f>HYPERLINK("https://drive.google.com/file/d/0B9vmd7tJVztvSW9oRU0xRmhnTFk/view?usp=sharing","2203 P400")</f>
        <v>2203 P400</v>
      </c>
    </row>
    <row r="134" spans="1:7" x14ac:dyDescent="0.25">
      <c r="A134" s="2" t="s">
        <v>37</v>
      </c>
      <c r="B134" s="10" t="s">
        <v>243</v>
      </c>
      <c r="C134" s="11" t="s">
        <v>47</v>
      </c>
      <c r="D134" s="11" t="s">
        <v>205</v>
      </c>
      <c r="E134" s="2" t="s">
        <v>244</v>
      </c>
      <c r="F134" s="3"/>
      <c r="G134" s="6" t="str">
        <f>HYPERLINK("https://drive.google.com/file/d/0B9vmd7tJVztvb3hmZUhVQlpJY2c/view?usp=sharing","2202 VX520-VX820")</f>
        <v>2202 VX520-VX820</v>
      </c>
    </row>
    <row r="135" spans="1:7" x14ac:dyDescent="0.25">
      <c r="A135" s="2" t="s">
        <v>37</v>
      </c>
      <c r="B135" s="10" t="s">
        <v>245</v>
      </c>
      <c r="C135" s="11" t="s">
        <v>246</v>
      </c>
      <c r="D135" s="11" t="s">
        <v>205</v>
      </c>
      <c r="E135" s="2" t="s">
        <v>239</v>
      </c>
      <c r="F135" s="3"/>
      <c r="G135" s="6" t="str">
        <f>HYPERLINK("https://drive.google.com/file/d/0B9vmd7tJVztvM0pEV0lUOElIb2c/view?usp=sharing","2201 VX820u")</f>
        <v>2201 VX820u</v>
      </c>
    </row>
    <row r="136" spans="1:7" x14ac:dyDescent="0.25">
      <c r="A136" s="2" t="s">
        <v>37</v>
      </c>
      <c r="B136" s="10" t="s">
        <v>247</v>
      </c>
      <c r="C136" s="11" t="s">
        <v>248</v>
      </c>
      <c r="D136" s="11" t="s">
        <v>205</v>
      </c>
      <c r="E136" s="2" t="s">
        <v>242</v>
      </c>
      <c r="F136" s="3"/>
      <c r="G136" s="6" t="str">
        <f>HYPERLINK("https://drive.google.com/file/d/0B9vmd7tJVztvUXhjUmUwbDRETWc/view?usp=sharing","2200 VX820")</f>
        <v>2200 VX820</v>
      </c>
    </row>
    <row r="137" spans="1:7" x14ac:dyDescent="0.25">
      <c r="A137" s="2" t="s">
        <v>37</v>
      </c>
      <c r="B137" s="10" t="s">
        <v>249</v>
      </c>
      <c r="C137" s="11" t="s">
        <v>50</v>
      </c>
      <c r="D137" s="11" t="s">
        <v>205</v>
      </c>
      <c r="E137" s="2" t="s">
        <v>217</v>
      </c>
      <c r="F137" s="3"/>
      <c r="G137" s="6" t="str">
        <f>HYPERLINK("https://drive.google.com/file/d/0B9vmd7tJVztvM0FhSDBwd09DY00/view?usp=sharing","2199 VX520")</f>
        <v>2199 VX520</v>
      </c>
    </row>
    <row r="138" spans="1:7" x14ac:dyDescent="0.25">
      <c r="A138" s="2" t="s">
        <v>37</v>
      </c>
      <c r="B138" s="10" t="s">
        <v>250</v>
      </c>
      <c r="C138" s="11" t="s">
        <v>39</v>
      </c>
      <c r="D138" s="11" t="s">
        <v>205</v>
      </c>
      <c r="E138" s="2" t="s">
        <v>217</v>
      </c>
      <c r="F138" s="3"/>
      <c r="G138" s="6" t="str">
        <f>HYPERLINK("https://drive.google.com/file/d/0B9vmd7tJVztvM2dud2tkVzJmd28/view?usp=sharing","2198 VX680")</f>
        <v>2198 VX680</v>
      </c>
    </row>
    <row r="139" spans="1:7" x14ac:dyDescent="0.25">
      <c r="A139" s="2" t="s">
        <v>12</v>
      </c>
      <c r="B139" s="10" t="s">
        <v>251</v>
      </c>
      <c r="C139" s="11" t="s">
        <v>23</v>
      </c>
      <c r="D139" s="11" t="s">
        <v>205</v>
      </c>
      <c r="E139" s="4" t="s">
        <v>252</v>
      </c>
      <c r="F139" s="3" t="s">
        <v>11</v>
      </c>
      <c r="G139" s="6" t="str">
        <f>HYPERLINK("https://drive.google.com/file/d/0B9vmd7tJVztvT1JxbGozRVdBanM/view?usp=sharing","2197 Yoximo")</f>
        <v>2197 Yoximo</v>
      </c>
    </row>
    <row r="140" spans="1:7" x14ac:dyDescent="0.25">
      <c r="A140" s="2" t="s">
        <v>12</v>
      </c>
      <c r="B140" s="10" t="s">
        <v>253</v>
      </c>
      <c r="C140" s="11" t="s">
        <v>25</v>
      </c>
      <c r="D140" s="11" t="s">
        <v>205</v>
      </c>
      <c r="E140" s="4" t="s">
        <v>236</v>
      </c>
      <c r="F140" s="3" t="s">
        <v>11</v>
      </c>
      <c r="G140" s="6" t="str">
        <f>HYPERLINK("https://drive.google.com/file/d/0B9vmd7tJVztvMm5KNWlzZUlYdk0/view?usp=sharing","2196 Yomani XR/ML")</f>
        <v>2196 Yomani XR/ML</v>
      </c>
    </row>
    <row r="141" spans="1:7" x14ac:dyDescent="0.25">
      <c r="A141" s="2" t="s">
        <v>12</v>
      </c>
      <c r="B141" s="10" t="s">
        <v>254</v>
      </c>
      <c r="C141" s="11" t="s">
        <v>14</v>
      </c>
      <c r="D141" s="11" t="s">
        <v>205</v>
      </c>
      <c r="E141" s="4" t="s">
        <v>255</v>
      </c>
      <c r="F141" s="3" t="s">
        <v>11</v>
      </c>
      <c r="G141" s="6" t="str">
        <f>HYPERLINK("https://drive.google.com/file/d/1zRT2S4suW6z73OtwJ9M0r6-lQ5u5e31L/view?usp=sharing","2195 VALINA")</f>
        <v>2195 VALINA</v>
      </c>
    </row>
    <row r="142" spans="1:7" x14ac:dyDescent="0.25">
      <c r="A142" s="2" t="s">
        <v>75</v>
      </c>
      <c r="B142" s="10" t="s">
        <v>256</v>
      </c>
      <c r="C142" s="11" t="s">
        <v>257</v>
      </c>
      <c r="D142" s="11" t="s">
        <v>205</v>
      </c>
      <c r="E142" s="4" t="s">
        <v>231</v>
      </c>
      <c r="F142" s="3"/>
      <c r="G142" s="6" t="str">
        <f>HYPERLINK("https://drive.google.com/file/d/127nvyge6gfawhRYITU0-jWgB3nJqLSZ3/view?usp=sharing","2194 Ingenico_iWL250W")</f>
        <v>2194 Ingenico_iWL250W</v>
      </c>
    </row>
    <row r="143" spans="1:7" x14ac:dyDescent="0.25">
      <c r="A143" s="2" t="s">
        <v>75</v>
      </c>
      <c r="B143" s="10" t="s">
        <v>258</v>
      </c>
      <c r="C143" s="11" t="s">
        <v>259</v>
      </c>
      <c r="D143" s="11" t="s">
        <v>205</v>
      </c>
      <c r="E143" s="4" t="s">
        <v>231</v>
      </c>
      <c r="F143" s="3"/>
      <c r="G143" s="6" t="str">
        <f>HYPERLINK("https://drive.google.com/file/d/1OrvtGp1HeQA-a7fMfybMzyLDiEWZpSvy/view?usp=sharing","2193 Ingenico_iWL250G")</f>
        <v>2193 Ingenico_iWL250G</v>
      </c>
    </row>
    <row r="144" spans="1:7" x14ac:dyDescent="0.25">
      <c r="A144" s="2" t="s">
        <v>75</v>
      </c>
      <c r="B144" s="10" t="s">
        <v>260</v>
      </c>
      <c r="C144" s="11" t="s">
        <v>261</v>
      </c>
      <c r="D144" s="11" t="s">
        <v>205</v>
      </c>
      <c r="E144" s="4" t="s">
        <v>231</v>
      </c>
      <c r="F144" s="3"/>
      <c r="G144" s="6" t="str">
        <f>HYPERLINK("https://drive.google.com/file/d/1gw5qD_OnXwF-q9Nt0R_TbAyH0CTuOful/view?usp=sharing","2192 Ingenico_iCT250")</f>
        <v>2192 Ingenico_iCT250</v>
      </c>
    </row>
    <row r="145" spans="1:7" x14ac:dyDescent="0.25">
      <c r="A145" s="2" t="s">
        <v>209</v>
      </c>
      <c r="B145" s="10" t="s">
        <v>262</v>
      </c>
      <c r="C145" s="11" t="s">
        <v>263</v>
      </c>
      <c r="D145" s="11" t="s">
        <v>205</v>
      </c>
      <c r="E145" s="4" t="s">
        <v>264</v>
      </c>
      <c r="F145" s="3"/>
      <c r="G145" s="6" t="str">
        <f>HYPERLINK("https://drive.google.com/file/d/0B9vmd7tJVztvN2JBWVdQLThOcjg/view?usp=sharing","LANE5000-Car-Ce")</f>
        <v>LANE5000-Car-Ce</v>
      </c>
    </row>
    <row r="146" spans="1:7" x14ac:dyDescent="0.25">
      <c r="A146" s="2" t="s">
        <v>12</v>
      </c>
      <c r="B146" s="10" t="s">
        <v>265</v>
      </c>
      <c r="C146" s="11" t="s">
        <v>20</v>
      </c>
      <c r="D146" s="11" t="s">
        <v>205</v>
      </c>
      <c r="E146" s="4" t="s">
        <v>252</v>
      </c>
      <c r="F146" s="3" t="s">
        <v>11</v>
      </c>
      <c r="G146" s="6" t="str">
        <f>HYPERLINK("https://drive.google.com/file/d/0B9vmd7tJVztvSlNoUnpOWE85NFU/view?usp=sharing","2190 YOMOVA Desktop")</f>
        <v>2190 YOMOVA Desktop</v>
      </c>
    </row>
    <row r="147" spans="1:7" x14ac:dyDescent="0.25">
      <c r="A147" s="2" t="s">
        <v>209</v>
      </c>
      <c r="B147" s="10" t="s">
        <v>266</v>
      </c>
      <c r="C147" s="11" t="s">
        <v>267</v>
      </c>
      <c r="D147" s="11" t="s">
        <v>205</v>
      </c>
      <c r="E147" s="4" t="s">
        <v>10</v>
      </c>
      <c r="F147" s="3"/>
      <c r="G147" s="6" t="str">
        <f>HYPERLINK("https://drive.google.com/open?id=101HGVtF-HMa0uPf7qEyZ-Xw8o6PpliMq/view?usp=sharing","2189 Yoximo-Ce")</f>
        <v>2189 Yoximo-Ce</v>
      </c>
    </row>
    <row r="148" spans="1:7" x14ac:dyDescent="0.25">
      <c r="A148" s="2" t="s">
        <v>209</v>
      </c>
      <c r="B148" s="10" t="s">
        <v>268</v>
      </c>
      <c r="C148" s="11" t="s">
        <v>269</v>
      </c>
      <c r="D148" s="11" t="s">
        <v>205</v>
      </c>
      <c r="E148" s="4" t="s">
        <v>10</v>
      </c>
      <c r="F148" s="3"/>
      <c r="G148" s="6" t="str">
        <f>HYPERLINK("https://drive.google.com/file/d/1V4R_6P1ADcSklfviWDLtggX8IRV5GJBF/view?usp=sharing","2188 Yomani XR-Ce")</f>
        <v>2188 Yomani XR-Ce</v>
      </c>
    </row>
    <row r="149" spans="1:7" x14ac:dyDescent="0.25">
      <c r="A149" s="2" t="s">
        <v>209</v>
      </c>
      <c r="B149" s="10" t="s">
        <v>270</v>
      </c>
      <c r="C149" s="11" t="s">
        <v>271</v>
      </c>
      <c r="D149" s="11" t="s">
        <v>205</v>
      </c>
      <c r="E149" s="4" t="s">
        <v>212</v>
      </c>
      <c r="F149" s="3"/>
      <c r="G149" s="6" t="str">
        <f>HYPERLINK("https://drive.google.com/file/d/1tLcEZncBKF32UuMuhWfXOnv0ruZB4wDG/view?usp=sharing","2187 Move3500-Ce")</f>
        <v>2187 Move3500-Ce</v>
      </c>
    </row>
    <row r="150" spans="1:7" x14ac:dyDescent="0.25">
      <c r="A150" s="2" t="s">
        <v>37</v>
      </c>
      <c r="B150" s="10" t="s">
        <v>272</v>
      </c>
      <c r="C150" s="11" t="s">
        <v>241</v>
      </c>
      <c r="D150" s="11" t="s">
        <v>205</v>
      </c>
      <c r="E150" s="2" t="s">
        <v>273</v>
      </c>
      <c r="F150" s="3"/>
      <c r="G150" s="6" t="str">
        <f>HYPERLINK("https://drive.google.com/file/d/0B9vmd7tJVztvQmIwb0hrWllGdzA/view?usp=sharing","2186 P400")</f>
        <v>2186 P400</v>
      </c>
    </row>
    <row r="151" spans="1:7" x14ac:dyDescent="0.25">
      <c r="A151" s="2" t="s">
        <v>209</v>
      </c>
      <c r="B151" s="10" t="s">
        <v>274</v>
      </c>
      <c r="C151" s="11" t="s">
        <v>275</v>
      </c>
      <c r="D151" s="11" t="s">
        <v>205</v>
      </c>
      <c r="E151" s="4" t="s">
        <v>10</v>
      </c>
      <c r="F151" s="3"/>
      <c r="G151" s="6" t="str">
        <f>HYPERLINK("https://drive.google.com/file/d/0B9vmd7tJVztvcTRIVVMtcDFJSms/view?usp=sharing","2185 ICT250-Ce")</f>
        <v>2185 ICT250-Ce</v>
      </c>
    </row>
    <row r="152" spans="1:7" x14ac:dyDescent="0.25">
      <c r="A152" s="2" t="s">
        <v>12</v>
      </c>
      <c r="B152" s="10" t="s">
        <v>276</v>
      </c>
      <c r="C152" s="11" t="s">
        <v>23</v>
      </c>
      <c r="D152" s="11" t="s">
        <v>205</v>
      </c>
      <c r="E152" s="4" t="s">
        <v>252</v>
      </c>
      <c r="F152" s="3" t="s">
        <v>11</v>
      </c>
      <c r="G152" s="6" t="str">
        <f>HYPERLINK("https://drive.google.com/file/d/0B9vmd7tJVztvbm1MRUswMHZJOE0/view?usp=sharing","2184 Yoximo")</f>
        <v>2184 Yoximo</v>
      </c>
    </row>
    <row r="153" spans="1:7" x14ac:dyDescent="0.25">
      <c r="A153" s="2" t="s">
        <v>12</v>
      </c>
      <c r="B153" s="10" t="s">
        <v>277</v>
      </c>
      <c r="C153" s="11" t="s">
        <v>17</v>
      </c>
      <c r="D153" s="11" t="s">
        <v>205</v>
      </c>
      <c r="E153" s="4" t="s">
        <v>278</v>
      </c>
      <c r="F153" s="3" t="s">
        <v>11</v>
      </c>
      <c r="G153" s="6" t="str">
        <f>HYPERLINK("https://drive.google.com/file/d/0B9vmd7tJVztvemtEbnBRT0VDRTg/view?usp=sharing","2183 Yoneo")</f>
        <v>2183 Yoneo</v>
      </c>
    </row>
    <row r="154" spans="1:7" x14ac:dyDescent="0.25">
      <c r="A154" s="2" t="s">
        <v>12</v>
      </c>
      <c r="B154" s="10" t="s">
        <v>279</v>
      </c>
      <c r="C154" s="11" t="s">
        <v>25</v>
      </c>
      <c r="D154" s="11" t="s">
        <v>205</v>
      </c>
      <c r="E154" s="4" t="s">
        <v>236</v>
      </c>
      <c r="F154" s="3" t="s">
        <v>11</v>
      </c>
      <c r="G154" s="6" t="str">
        <f>HYPERLINK("https://drive.google.com/file/d/0B9vmd7tJVztvTkVlNUNqXzdsQk0/view?usp=sharing","2182 Yomani XR/ML")</f>
        <v>2182 Yomani XR/ML</v>
      </c>
    </row>
    <row r="155" spans="1:7" x14ac:dyDescent="0.25">
      <c r="A155" s="2" t="s">
        <v>12</v>
      </c>
      <c r="B155" s="10" t="s">
        <v>280</v>
      </c>
      <c r="C155" s="11" t="s">
        <v>281</v>
      </c>
      <c r="D155" s="11" t="s">
        <v>205</v>
      </c>
      <c r="E155" s="4" t="s">
        <v>282</v>
      </c>
      <c r="F155" s="3" t="s">
        <v>11</v>
      </c>
      <c r="G155" s="6" t="str">
        <f>HYPERLINK("https://drive.google.com/file/d/0B9vmd7tJVztvTDVyT0t6S0FUX0k/view?usp=sharing","2181 Xenteo-Retail")</f>
        <v>2181 Xenteo-Retail</v>
      </c>
    </row>
    <row r="156" spans="1:7" x14ac:dyDescent="0.25">
      <c r="A156" s="2" t="s">
        <v>12</v>
      </c>
      <c r="B156" s="10" t="s">
        <v>283</v>
      </c>
      <c r="C156" s="11" t="s">
        <v>284</v>
      </c>
      <c r="D156" s="11" t="s">
        <v>205</v>
      </c>
      <c r="E156" s="4" t="s">
        <v>285</v>
      </c>
      <c r="F156" s="3" t="s">
        <v>11</v>
      </c>
      <c r="G156" s="6" t="str">
        <f>HYPERLINK("https://drive.google.com/file/d/0B9vmd7tJVztvM3VFRmZIUFJFVzA/view?usp=sharing","2180 Xenteo-Petrol")</f>
        <v>2180 Xenteo-Petrol</v>
      </c>
    </row>
    <row r="157" spans="1:7" x14ac:dyDescent="0.25">
      <c r="A157" s="2" t="s">
        <v>37</v>
      </c>
      <c r="B157" s="10" t="s">
        <v>286</v>
      </c>
      <c r="C157" s="11" t="s">
        <v>287</v>
      </c>
      <c r="D157" s="11" t="s">
        <v>205</v>
      </c>
      <c r="E157" s="2" t="s">
        <v>224</v>
      </c>
      <c r="F157" s="3" t="s">
        <v>11</v>
      </c>
      <c r="G157" s="6" t="str">
        <f>HYPERLINK("https://drive.google.com/file/d/0B9vmd7tJVztvdGZRdVFtUUx3VTA/view?usp=sharing","2177 OPP-C60S")</f>
        <v>2177 OPP-C60S</v>
      </c>
    </row>
    <row r="158" spans="1:7" x14ac:dyDescent="0.25">
      <c r="A158" s="2" t="s">
        <v>37</v>
      </c>
      <c r="B158" s="10" t="s">
        <v>288</v>
      </c>
      <c r="C158" s="11" t="s">
        <v>289</v>
      </c>
      <c r="D158" s="11" t="s">
        <v>205</v>
      </c>
      <c r="E158" s="2" t="s">
        <v>224</v>
      </c>
      <c r="F158" s="3" t="s">
        <v>11</v>
      </c>
      <c r="G158" s="6" t="str">
        <f>HYPERLINK("https://drive.google.com/file/d/0B9vmd7tJVztvTi1jSF9qZ0U1dlE/view?usp=sharing","2176 OPP-C60C")</f>
        <v>2176 OPP-C60C</v>
      </c>
    </row>
    <row r="159" spans="1:7" x14ac:dyDescent="0.25">
      <c r="A159" s="2" t="s">
        <v>37</v>
      </c>
      <c r="B159" s="10" t="s">
        <v>290</v>
      </c>
      <c r="C159" s="11" t="s">
        <v>291</v>
      </c>
      <c r="D159" s="11" t="s">
        <v>205</v>
      </c>
      <c r="E159" s="2" t="s">
        <v>292</v>
      </c>
      <c r="F159" s="3" t="s">
        <v>11</v>
      </c>
      <c r="G159" s="6" t="str">
        <f>HYPERLINK("https://drive.google.com/file/d/0B9vmd7tJVztvZ0hKSXNPTi13ZGs/view?usp=sharing","2175 OPM-C60")</f>
        <v>2175 OPM-C60</v>
      </c>
    </row>
    <row r="160" spans="1:7" x14ac:dyDescent="0.25">
      <c r="A160" s="2" t="s">
        <v>37</v>
      </c>
      <c r="B160" s="10" t="s">
        <v>293</v>
      </c>
      <c r="C160" s="11" t="s">
        <v>100</v>
      </c>
      <c r="D160" s="11" t="s">
        <v>205</v>
      </c>
      <c r="E160" s="2" t="s">
        <v>294</v>
      </c>
      <c r="F160" s="3" t="s">
        <v>11</v>
      </c>
      <c r="G160" s="6" t="str">
        <f>HYPERLINK("https://drive.google.com/file/d/0B9vmd7tJVztvWnlXY2dDb3l5c1E/view?usp=sharing","2174 OPM-C60")</f>
        <v>2174 OPM-C60</v>
      </c>
    </row>
    <row r="161" spans="1:7" x14ac:dyDescent="0.25">
      <c r="A161" s="2" t="s">
        <v>75</v>
      </c>
      <c r="B161" s="10" t="s">
        <v>295</v>
      </c>
      <c r="C161" s="11" t="s">
        <v>296</v>
      </c>
      <c r="D161" s="11" t="s">
        <v>205</v>
      </c>
      <c r="E161" s="2" t="s">
        <v>297</v>
      </c>
      <c r="F161" s="3"/>
      <c r="G161" s="6" t="str">
        <f>HYPERLINK("https://drive.google.com/file/d/1_4qdNYEa1KQqKqatFaBnqLk9T_lzSVDW/view?usp=sharing","2173 Ingenico_iUI120C")</f>
        <v>2173 Ingenico_iUI120C</v>
      </c>
    </row>
    <row r="162" spans="1:7" x14ac:dyDescent="0.25">
      <c r="A162" s="2" t="s">
        <v>37</v>
      </c>
      <c r="B162" s="10" t="s">
        <v>298</v>
      </c>
      <c r="C162" s="11" t="s">
        <v>299</v>
      </c>
      <c r="D162" s="11" t="s">
        <v>205</v>
      </c>
      <c r="E162" s="2" t="s">
        <v>206</v>
      </c>
      <c r="F162" s="3"/>
      <c r="G162" s="6" t="str">
        <f>HYPERLINK("https://drive.google.com/file/d/0B9vmd7tJVztvTGpVY0YwZjM4bGc/view?usp=sharing","2172 E355-IOS")</f>
        <v>2172 E355-IOS</v>
      </c>
    </row>
    <row r="163" spans="1:7" x14ac:dyDescent="0.25">
      <c r="A163" s="2" t="s">
        <v>12</v>
      </c>
      <c r="B163" s="10" t="s">
        <v>300</v>
      </c>
      <c r="C163" s="11" t="s">
        <v>23</v>
      </c>
      <c r="D163" s="11" t="s">
        <v>205</v>
      </c>
      <c r="E163" s="4" t="s">
        <v>252</v>
      </c>
      <c r="F163" s="3" t="s">
        <v>11</v>
      </c>
      <c r="G163" s="6" t="str">
        <f>HYPERLINK("https://drive.google.com/file/d/0B9vmd7tJVztvTFlGLVVib1hQd0E/view?usp=sharing","2171 Yoximo")</f>
        <v>2171 Yoximo</v>
      </c>
    </row>
    <row r="164" spans="1:7" x14ac:dyDescent="0.25">
      <c r="A164" s="2" t="s">
        <v>12</v>
      </c>
      <c r="B164" s="10" t="s">
        <v>301</v>
      </c>
      <c r="C164" s="11" t="s">
        <v>17</v>
      </c>
      <c r="D164" s="11" t="s">
        <v>205</v>
      </c>
      <c r="E164" s="4" t="s">
        <v>278</v>
      </c>
      <c r="F164" s="3" t="s">
        <v>11</v>
      </c>
      <c r="G164" s="6" t="str">
        <f>HYPERLINK("https://drive.google.com/file/d/0B9vmd7tJVztvcHB5Q0ZMWU5tdk0/view?usp=sharing","2170 Yoneo")</f>
        <v>2170 Yoneo</v>
      </c>
    </row>
    <row r="165" spans="1:7" x14ac:dyDescent="0.25">
      <c r="A165" s="2" t="s">
        <v>12</v>
      </c>
      <c r="B165" s="10" t="s">
        <v>302</v>
      </c>
      <c r="C165" s="11" t="s">
        <v>25</v>
      </c>
      <c r="D165" s="11" t="s">
        <v>205</v>
      </c>
      <c r="E165" s="4" t="s">
        <v>303</v>
      </c>
      <c r="F165" s="3" t="s">
        <v>11</v>
      </c>
      <c r="G165" s="6" t="str">
        <f>HYPERLINK("https://drive.google.com/file/d/0B9vmd7tJVztvVVRFR0JSUy1zV3M/view?usp=sharing","2169 Yomani XR/ML")</f>
        <v>2169 Yomani XR/ML</v>
      </c>
    </row>
    <row r="166" spans="1:7" x14ac:dyDescent="0.25">
      <c r="A166" s="2" t="s">
        <v>12</v>
      </c>
      <c r="B166" s="10" t="s">
        <v>304</v>
      </c>
      <c r="C166" s="11" t="s">
        <v>305</v>
      </c>
      <c r="D166" s="11" t="s">
        <v>205</v>
      </c>
      <c r="E166" s="4" t="s">
        <v>278</v>
      </c>
      <c r="F166" s="3" t="s">
        <v>11</v>
      </c>
      <c r="G166" s="6" t="str">
        <f>HYPERLINK("https://drive.google.com/file/d/0B9vmd7tJVztvNGMwVUI4eFRrYVU/view?usp=sharing","2168 Xentim")</f>
        <v>2168 Xentim</v>
      </c>
    </row>
    <row r="167" spans="1:7" x14ac:dyDescent="0.25">
      <c r="A167" s="2" t="s">
        <v>12</v>
      </c>
      <c r="B167" s="10" t="s">
        <v>306</v>
      </c>
      <c r="C167" s="11" t="s">
        <v>281</v>
      </c>
      <c r="D167" s="11" t="s">
        <v>205</v>
      </c>
      <c r="E167" s="4" t="s">
        <v>282</v>
      </c>
      <c r="F167" s="3" t="s">
        <v>11</v>
      </c>
      <c r="G167" s="6" t="str">
        <f>HYPERLINK("https://drive.google.com/file/d/0B9vmd7tJVztvX2J3M2NEOGY4LWc/view?usp=sharing","2167 Xenteo-Retail")</f>
        <v>2167 Xenteo-Retail</v>
      </c>
    </row>
    <row r="168" spans="1:7" x14ac:dyDescent="0.25">
      <c r="A168" s="2" t="s">
        <v>12</v>
      </c>
      <c r="B168" s="10" t="s">
        <v>307</v>
      </c>
      <c r="C168" s="11" t="s">
        <v>284</v>
      </c>
      <c r="D168" s="11" t="s">
        <v>205</v>
      </c>
      <c r="E168" s="4" t="s">
        <v>285</v>
      </c>
      <c r="F168" s="3" t="s">
        <v>11</v>
      </c>
      <c r="G168" s="6" t="str">
        <f>HYPERLINK("https://drive.google.com/file/d/0B9vmd7tJVztvSTk4OXpQU3RsZW8/view?usp=sharing","2166 Xenteo-Petrol")</f>
        <v>2166 Xenteo-Petrol</v>
      </c>
    </row>
    <row r="169" spans="1:7" x14ac:dyDescent="0.25">
      <c r="A169" s="2" t="s">
        <v>37</v>
      </c>
      <c r="B169" s="10" t="s">
        <v>308</v>
      </c>
      <c r="C169" s="11" t="s">
        <v>309</v>
      </c>
      <c r="D169" s="11" t="s">
        <v>205</v>
      </c>
      <c r="E169" s="2" t="s">
        <v>206</v>
      </c>
      <c r="F169" s="3"/>
      <c r="G169" s="6" t="str">
        <f>HYPERLINK("https://drive.google.com/file/d/0B9vmd7tJVztvNVVoUWpLbVgwUXM/view?usp=sharing","2164 E355-Android")</f>
        <v>2164 E355-Android</v>
      </c>
    </row>
    <row r="170" spans="1:7" x14ac:dyDescent="0.25">
      <c r="A170" s="2" t="s">
        <v>37</v>
      </c>
      <c r="B170" s="10" t="s">
        <v>310</v>
      </c>
      <c r="C170" s="11" t="s">
        <v>47</v>
      </c>
      <c r="D170" s="11" t="s">
        <v>205</v>
      </c>
      <c r="E170" s="2" t="s">
        <v>273</v>
      </c>
      <c r="F170" s="3"/>
      <c r="G170" s="6" t="str">
        <f>HYPERLINK("https://drive.google.com/file/d/0B9vmd7tJVztvRWxhVUdGb0s3RWc/view?usp=sharing","2163 VX520-VX820")</f>
        <v>2163 VX520-VX820</v>
      </c>
    </row>
    <row r="171" spans="1:7" x14ac:dyDescent="0.25">
      <c r="A171" s="2" t="s">
        <v>37</v>
      </c>
      <c r="B171" s="10" t="s">
        <v>311</v>
      </c>
      <c r="C171" s="11" t="s">
        <v>312</v>
      </c>
      <c r="D171" s="11" t="s">
        <v>205</v>
      </c>
      <c r="E171" s="2" t="s">
        <v>273</v>
      </c>
      <c r="F171" s="3"/>
      <c r="G171" s="6" t="str">
        <f>HYPERLINK("https://drive.google.com/file/d/0B9vmd7tJVztvX0pfQnUxekZLVHc/view?usp=sharing","2162 VX570-VX820")</f>
        <v>2162 VX570-VX820</v>
      </c>
    </row>
    <row r="172" spans="1:7" x14ac:dyDescent="0.25">
      <c r="A172" s="2" t="s">
        <v>37</v>
      </c>
      <c r="B172" s="10" t="s">
        <v>313</v>
      </c>
      <c r="C172" s="11" t="s">
        <v>39</v>
      </c>
      <c r="D172" s="11" t="s">
        <v>205</v>
      </c>
      <c r="E172" s="2" t="s">
        <v>314</v>
      </c>
      <c r="F172" s="3"/>
      <c r="G172" s="6" t="str">
        <f>HYPERLINK("https://drive.google.com/file/d/0B9vmd7tJVztvM2NYa0lYVmFURUk/view?usp=sharing","2161 VX680")</f>
        <v>2161 VX680</v>
      </c>
    </row>
    <row r="173" spans="1:7" x14ac:dyDescent="0.25">
      <c r="A173" s="2" t="s">
        <v>37</v>
      </c>
      <c r="B173" s="10" t="s">
        <v>315</v>
      </c>
      <c r="C173" s="11" t="s">
        <v>50</v>
      </c>
      <c r="D173" s="11" t="s">
        <v>205</v>
      </c>
      <c r="E173" s="2" t="s">
        <v>314</v>
      </c>
      <c r="F173" s="3"/>
      <c r="G173" s="6" t="str">
        <f>HYPERLINK("https://drive.google.com/file/d/0B9vmd7tJVztvOTRCeXp3RkgyRFk/view?usp=sharing","2160 VX520")</f>
        <v>2160 VX520</v>
      </c>
    </row>
    <row r="174" spans="1:7" x14ac:dyDescent="0.25">
      <c r="A174" s="2" t="s">
        <v>37</v>
      </c>
      <c r="B174" s="10" t="s">
        <v>316</v>
      </c>
      <c r="C174" s="11" t="s">
        <v>317</v>
      </c>
      <c r="D174" s="11" t="s">
        <v>205</v>
      </c>
      <c r="E174" s="2" t="s">
        <v>273</v>
      </c>
      <c r="F174" s="3"/>
      <c r="G174" s="6" t="str">
        <f>HYPERLINK("https://drive.google.com/file/d/0B9vmd7tJVztvM1VjcmN5UlNzUVU/view?usp=sharing","2159 VX825")</f>
        <v>2159 VX825</v>
      </c>
    </row>
    <row r="175" spans="1:7" x14ac:dyDescent="0.25">
      <c r="A175" s="2" t="s">
        <v>37</v>
      </c>
      <c r="B175" s="10" t="s">
        <v>318</v>
      </c>
      <c r="C175" s="11" t="s">
        <v>246</v>
      </c>
      <c r="D175" s="11" t="s">
        <v>205</v>
      </c>
      <c r="E175" s="2" t="s">
        <v>319</v>
      </c>
      <c r="F175" s="3"/>
      <c r="G175" s="6" t="str">
        <f>HYPERLINK("https://drive.google.com/file/d/0B9vmd7tJVztvcjhmRmZyZkFrT2s/view?usp=sharing","2158 VX820u")</f>
        <v>2158 VX820u</v>
      </c>
    </row>
    <row r="176" spans="1:7" x14ac:dyDescent="0.25">
      <c r="A176" s="2" t="s">
        <v>37</v>
      </c>
      <c r="B176" s="10" t="s">
        <v>320</v>
      </c>
      <c r="C176" s="11" t="s">
        <v>248</v>
      </c>
      <c r="D176" s="11" t="s">
        <v>205</v>
      </c>
      <c r="E176" s="2" t="s">
        <v>273</v>
      </c>
      <c r="F176" s="3"/>
      <c r="G176" s="6" t="str">
        <f>HYPERLINK("https://drive.google.com/file/d/0B9vmd7tJVztvWVE4ODVLQTBGY3c/view?usp=sharing","2157 VX820")</f>
        <v>2157 VX820</v>
      </c>
    </row>
    <row r="177" spans="1:7" x14ac:dyDescent="0.25">
      <c r="A177" s="2" t="s">
        <v>209</v>
      </c>
      <c r="B177" s="10" t="s">
        <v>321</v>
      </c>
      <c r="C177" s="11" t="s">
        <v>322</v>
      </c>
      <c r="D177" s="11" t="s">
        <v>205</v>
      </c>
      <c r="E177" s="4" t="s">
        <v>10</v>
      </c>
      <c r="F177" s="3"/>
      <c r="G177" s="6" t="str">
        <f>HYPERLINK("https://drive.google.com/file/d/0B9vmd7tJVztvT2N1ZjF6SW9LelE/view?usp=sharing","2156 IWL250-Ce")</f>
        <v>2156 IWL250-Ce</v>
      </c>
    </row>
    <row r="178" spans="1:7" x14ac:dyDescent="0.25">
      <c r="A178" s="2" t="s">
        <v>209</v>
      </c>
      <c r="B178" s="10" t="s">
        <v>323</v>
      </c>
      <c r="C178" s="11" t="s">
        <v>324</v>
      </c>
      <c r="D178" s="11" t="s">
        <v>205</v>
      </c>
      <c r="E178" s="4" t="s">
        <v>10</v>
      </c>
      <c r="F178" s="3"/>
      <c r="G178" s="6" t="str">
        <f>HYPERLINK("https://drive.google.com/file/d/0B9vmd7tJVztvc0h6SXNsWXdDZkk/view?usp=sharing","2154 ICT220-Ce")</f>
        <v>2154 ICT220-Ce</v>
      </c>
    </row>
    <row r="179" spans="1:7" x14ac:dyDescent="0.25">
      <c r="A179" s="2" t="s">
        <v>12</v>
      </c>
      <c r="B179" s="10" t="s">
        <v>325</v>
      </c>
      <c r="C179" s="11" t="s">
        <v>23</v>
      </c>
      <c r="D179" s="11" t="s">
        <v>205</v>
      </c>
      <c r="E179" s="4" t="s">
        <v>252</v>
      </c>
      <c r="F179" s="3" t="s">
        <v>11</v>
      </c>
      <c r="G179" s="6" t="str">
        <f>HYPERLINK("https://drive.google.com/file/d/0B9vmd7tJVztveHV0RjdwYmMyNGM/view?usp=sharing","2153 Yoximo")</f>
        <v>2153 Yoximo</v>
      </c>
    </row>
    <row r="180" spans="1:7" x14ac:dyDescent="0.25">
      <c r="A180" s="2" t="s">
        <v>12</v>
      </c>
      <c r="B180" s="10" t="s">
        <v>326</v>
      </c>
      <c r="C180" s="11" t="s">
        <v>17</v>
      </c>
      <c r="D180" s="11" t="s">
        <v>205</v>
      </c>
      <c r="E180" s="4" t="s">
        <v>278</v>
      </c>
      <c r="F180" s="3" t="s">
        <v>11</v>
      </c>
      <c r="G180" s="6" t="str">
        <f>HYPERLINK("https://drive.google.com/file/d/0B9vmd7tJVztvSTBsbmRqbVlDM1k/view?usp=sharing","2152 Yoneo")</f>
        <v>2152 Yoneo</v>
      </c>
    </row>
    <row r="181" spans="1:7" x14ac:dyDescent="0.25">
      <c r="A181" s="2" t="s">
        <v>12</v>
      </c>
      <c r="B181" s="10" t="s">
        <v>327</v>
      </c>
      <c r="C181" s="11" t="s">
        <v>328</v>
      </c>
      <c r="D181" s="11" t="s">
        <v>205</v>
      </c>
      <c r="E181" s="4" t="s">
        <v>236</v>
      </c>
      <c r="F181" s="3" t="s">
        <v>11</v>
      </c>
      <c r="G181" s="6" t="str">
        <f>HYPERLINK("https://drive.google.com/file/d/0B9vmd7tJVztvVGwyUThtRXRkUVE/view?usp=sharing","2151 Yomani")</f>
        <v>2151 Yomani</v>
      </c>
    </row>
    <row r="182" spans="1:7" x14ac:dyDescent="0.25">
      <c r="A182" s="2" t="s">
        <v>12</v>
      </c>
      <c r="B182" s="10" t="s">
        <v>329</v>
      </c>
      <c r="C182" s="11" t="s">
        <v>25</v>
      </c>
      <c r="D182" s="11" t="s">
        <v>205</v>
      </c>
      <c r="E182" s="4" t="s">
        <v>330</v>
      </c>
      <c r="F182" s="3" t="s">
        <v>11</v>
      </c>
      <c r="G182" s="6" t="str">
        <f>HYPERLINK("https://drive.google.com/file/d/0B9vmd7tJVztvdUhMRlliOVlqTmc/view?usp=sharing","2150 Yomani XR/ML")</f>
        <v>2150 Yomani XR/ML</v>
      </c>
    </row>
    <row r="183" spans="1:7" x14ac:dyDescent="0.25">
      <c r="A183" s="2" t="s">
        <v>12</v>
      </c>
      <c r="B183" s="10" t="s">
        <v>331</v>
      </c>
      <c r="C183" s="11" t="s">
        <v>305</v>
      </c>
      <c r="D183" s="11" t="s">
        <v>205</v>
      </c>
      <c r="E183" s="4" t="s">
        <v>278</v>
      </c>
      <c r="F183" s="3" t="s">
        <v>11</v>
      </c>
      <c r="G183" s="6" t="str">
        <f>HYPERLINK("https://drive.google.com/file/d/0B9vmd7tJVztvaFNUZ1pYZ3YzZUE/view?usp=sharing","2149 Xentim")</f>
        <v>2149 Xentim</v>
      </c>
    </row>
    <row r="184" spans="1:7" x14ac:dyDescent="0.25">
      <c r="A184" s="2" t="s">
        <v>12</v>
      </c>
      <c r="B184" s="10" t="s">
        <v>332</v>
      </c>
      <c r="C184" s="11" t="s">
        <v>281</v>
      </c>
      <c r="D184" s="11" t="s">
        <v>205</v>
      </c>
      <c r="E184" s="4" t="s">
        <v>333</v>
      </c>
      <c r="F184" s="3" t="s">
        <v>11</v>
      </c>
      <c r="G184" s="6" t="str">
        <f>HYPERLINK("https://drive.google.com/file/d/0B9vmd7tJVztvTDZuZ0RwS3ZlQkk/view?usp=sharing","2148 Xenteo-Retail")</f>
        <v>2148 Xenteo-Retail</v>
      </c>
    </row>
    <row r="185" spans="1:7" x14ac:dyDescent="0.25">
      <c r="A185" s="2" t="s">
        <v>12</v>
      </c>
      <c r="B185" s="10" t="s">
        <v>334</v>
      </c>
      <c r="C185" s="11" t="s">
        <v>284</v>
      </c>
      <c r="D185" s="11" t="s">
        <v>205</v>
      </c>
      <c r="E185" s="4" t="s">
        <v>297</v>
      </c>
      <c r="F185" s="3" t="s">
        <v>11</v>
      </c>
      <c r="G185" s="6" t="str">
        <f>HYPERLINK("https://drive.google.com/file/d/0B9vmd7tJVztvUkJRLWtXU1I4ZVk/view?usp=sharing","2147 Xenteo-Petrol")</f>
        <v>2147 Xenteo-Petrol</v>
      </c>
    </row>
    <row r="186" spans="1:7" x14ac:dyDescent="0.25">
      <c r="A186" s="2" t="s">
        <v>12</v>
      </c>
      <c r="B186" s="10" t="s">
        <v>335</v>
      </c>
      <c r="C186" s="11" t="s">
        <v>336</v>
      </c>
      <c r="D186" s="11" t="s">
        <v>205</v>
      </c>
      <c r="E186" s="4" t="s">
        <v>236</v>
      </c>
      <c r="F186" s="3" t="s">
        <v>11</v>
      </c>
      <c r="G186" s="6" t="str">
        <f>HYPERLINK("https://drive.google.com/file/d/0B9vmd7tJVztvcTM5ckt1TXk1S1E/view?usp=sharing","2146 Xenta")</f>
        <v>2146 Xenta</v>
      </c>
    </row>
    <row r="187" spans="1:7" x14ac:dyDescent="0.25">
      <c r="A187" s="2" t="s">
        <v>12</v>
      </c>
      <c r="B187" s="10" t="s">
        <v>337</v>
      </c>
      <c r="C187" s="11" t="s">
        <v>338</v>
      </c>
      <c r="D187" s="11" t="s">
        <v>205</v>
      </c>
      <c r="E187" s="4" t="s">
        <v>278</v>
      </c>
      <c r="F187" s="3" t="s">
        <v>11</v>
      </c>
      <c r="G187" s="6" t="str">
        <f>HYPERLINK("https://drive.google.com/file/d/0B9vmd7tJVztvNjV3N2VoN1pxa0E/view?usp=sharing","2145 Xenoa-Retail")</f>
        <v>2145 Xenoa-Retail</v>
      </c>
    </row>
    <row r="188" spans="1:7" x14ac:dyDescent="0.25">
      <c r="A188" s="2" t="s">
        <v>12</v>
      </c>
      <c r="B188" s="10" t="s">
        <v>339</v>
      </c>
      <c r="C188" s="11" t="s">
        <v>23</v>
      </c>
      <c r="D188" s="11" t="s">
        <v>205</v>
      </c>
      <c r="E188" s="4" t="s">
        <v>340</v>
      </c>
      <c r="F188" s="3" t="s">
        <v>11</v>
      </c>
      <c r="G188" s="6" t="str">
        <f>HYPERLINK("https://drive.google.com/file/d/0B9vmd7tJVztvYjNkSk1rU3VmOWM/view?usp=sharing","2144 Yoximo")</f>
        <v>2144 Yoximo</v>
      </c>
    </row>
    <row r="189" spans="1:7" x14ac:dyDescent="0.25">
      <c r="A189" s="2" t="s">
        <v>12</v>
      </c>
      <c r="B189" s="10" t="s">
        <v>341</v>
      </c>
      <c r="C189" s="11" t="s">
        <v>17</v>
      </c>
      <c r="D189" s="11" t="s">
        <v>205</v>
      </c>
      <c r="E189" s="4" t="s">
        <v>333</v>
      </c>
      <c r="F189" s="3" t="s">
        <v>11</v>
      </c>
      <c r="G189" s="6" t="str">
        <f>HYPERLINK("https://drive.google.com/file/d/0B9vmd7tJVztvMW9YbFBjeVpIZDQ/view?usp=sharing","2143 Yoneo")</f>
        <v>2143 Yoneo</v>
      </c>
    </row>
    <row r="190" spans="1:7" x14ac:dyDescent="0.25">
      <c r="A190" s="2" t="s">
        <v>67</v>
      </c>
      <c r="B190" s="10" t="s">
        <v>342</v>
      </c>
      <c r="C190" s="30">
        <v>8210</v>
      </c>
      <c r="D190" s="30" t="s">
        <v>205</v>
      </c>
      <c r="E190" s="12" t="s">
        <v>343</v>
      </c>
      <c r="F190" s="3"/>
      <c r="G190" s="6" t="str">
        <f>HYPERLINK("https://drive.google.com/file/d/0B9vmd7tJVztvWnIyZVpMLThkMjA/view?usp=sharing","2142 8210")</f>
        <v>2142 8210</v>
      </c>
    </row>
    <row r="191" spans="1:7" x14ac:dyDescent="0.25">
      <c r="A191" s="2" t="s">
        <v>12</v>
      </c>
      <c r="B191" s="29" t="s">
        <v>344</v>
      </c>
      <c r="C191" s="40" t="s">
        <v>25</v>
      </c>
      <c r="D191" s="40" t="s">
        <v>205</v>
      </c>
      <c r="E191" s="41" t="s">
        <v>340</v>
      </c>
      <c r="F191" s="5" t="s">
        <v>11</v>
      </c>
      <c r="G191" s="6" t="str">
        <f>HYPERLINK("https://drive.google.com/file/d/0B9vmd7tJVztvSndoZW1ZYW5sVVk/view?usp=sharing","2141 Yomani XR/ML")</f>
        <v>2141 Yomani XR/ML</v>
      </c>
    </row>
    <row r="192" spans="1:7" x14ac:dyDescent="0.25">
      <c r="A192" s="2" t="s">
        <v>12</v>
      </c>
      <c r="B192" s="29" t="s">
        <v>345</v>
      </c>
      <c r="C192" s="40" t="s">
        <v>346</v>
      </c>
      <c r="D192" s="40" t="s">
        <v>205</v>
      </c>
      <c r="E192" s="41" t="s">
        <v>347</v>
      </c>
      <c r="F192" s="5" t="s">
        <v>11</v>
      </c>
      <c r="G192" s="6" t="str">
        <f>HYPERLINK("https://drive.google.com/file/d/0B9vmd7tJVztvbWVyN2hwMW5vQ3M/view?usp=sharing","2140 XENTISSIMO")</f>
        <v>2140 XENTISSIMO</v>
      </c>
    </row>
    <row r="193" spans="1:7" x14ac:dyDescent="0.25">
      <c r="A193" s="2" t="s">
        <v>12</v>
      </c>
      <c r="B193" s="29" t="s">
        <v>348</v>
      </c>
      <c r="C193" s="40" t="s">
        <v>305</v>
      </c>
      <c r="D193" s="40" t="s">
        <v>205</v>
      </c>
      <c r="E193" s="41" t="s">
        <v>278</v>
      </c>
      <c r="F193" s="5" t="s">
        <v>11</v>
      </c>
      <c r="G193" s="6" t="str">
        <f>HYPERLINK("https://drive.google.com/file/d/0B9vmd7tJVztvSUFQQVlueTNKWFU/view?usp=sharing","2139 Xentim")</f>
        <v>2139 Xentim</v>
      </c>
    </row>
    <row r="194" spans="1:7" x14ac:dyDescent="0.25">
      <c r="A194" s="2" t="s">
        <v>12</v>
      </c>
      <c r="B194" s="29" t="s">
        <v>349</v>
      </c>
      <c r="C194" s="40" t="s">
        <v>281</v>
      </c>
      <c r="D194" s="40" t="s">
        <v>205</v>
      </c>
      <c r="E194" s="41" t="s">
        <v>333</v>
      </c>
      <c r="F194" s="5" t="s">
        <v>11</v>
      </c>
      <c r="G194" s="6" t="str">
        <f>HYPERLINK("https://drive.google.com/file/d/0B9vmd7tJVztvMnZCanh6R2RuS1U/view?usp=sharing","2138 Xenteo-Retail")</f>
        <v>2138 Xenteo-Retail</v>
      </c>
    </row>
    <row r="195" spans="1:7" x14ac:dyDescent="0.25">
      <c r="A195" s="2" t="s">
        <v>12</v>
      </c>
      <c r="B195" s="29" t="s">
        <v>350</v>
      </c>
      <c r="C195" s="40" t="s">
        <v>284</v>
      </c>
      <c r="D195" s="40" t="s">
        <v>205</v>
      </c>
      <c r="E195" s="41" t="s">
        <v>297</v>
      </c>
      <c r="F195" s="5" t="s">
        <v>11</v>
      </c>
      <c r="G195" s="6" t="str">
        <f>HYPERLINK("https://drive.google.com/file/d/0B9vmd7tJVztvMHpnbWFWaTh6Y00/view?usp=sharing","2137 Xenteo-Petrol")</f>
        <v>2137 Xenteo-Petrol</v>
      </c>
    </row>
    <row r="196" spans="1:7" x14ac:dyDescent="0.25">
      <c r="A196" s="2" t="s">
        <v>12</v>
      </c>
      <c r="B196" s="10" t="s">
        <v>351</v>
      </c>
      <c r="C196" s="32" t="s">
        <v>336</v>
      </c>
      <c r="D196" s="32" t="s">
        <v>205</v>
      </c>
      <c r="E196" s="33" t="s">
        <v>352</v>
      </c>
      <c r="F196" s="3" t="s">
        <v>11</v>
      </c>
      <c r="G196" s="6" t="str">
        <f>HYPERLINK("https://drive.google.com/file/d/0B9vmd7tJVztvM3Q0VC1nQnViTkk/view?usp=sharing","2136 Xenta")</f>
        <v>2136 Xenta</v>
      </c>
    </row>
    <row r="197" spans="1:7" x14ac:dyDescent="0.25">
      <c r="A197" s="2" t="s">
        <v>12</v>
      </c>
      <c r="B197" s="10" t="s">
        <v>353</v>
      </c>
      <c r="C197" s="11" t="s">
        <v>338</v>
      </c>
      <c r="D197" s="11" t="s">
        <v>205</v>
      </c>
      <c r="E197" s="4" t="s">
        <v>278</v>
      </c>
      <c r="F197" s="3" t="s">
        <v>11</v>
      </c>
      <c r="G197" s="6" t="str">
        <f>HYPERLINK("https://drive.google.com/file/d/0B9vmd7tJVztvZDFBUVdhY0NsXzQ/view?usp=sharing","2135 Xenoa-Retail")</f>
        <v>2135 Xenoa-Retail</v>
      </c>
    </row>
    <row r="198" spans="1:7" x14ac:dyDescent="0.25">
      <c r="A198" s="2" t="s">
        <v>354</v>
      </c>
      <c r="B198" s="10" t="s">
        <v>355</v>
      </c>
      <c r="C198" s="11" t="s">
        <v>356</v>
      </c>
      <c r="D198" s="11" t="s">
        <v>205</v>
      </c>
      <c r="E198" s="2" t="s">
        <v>357</v>
      </c>
      <c r="F198" s="3"/>
      <c r="G198" s="6" t="str">
        <f>HYPERLINK("https://drive.google.com/file/d/1kd9sgjO7lLncyteB6y7ZFQZ1jVmdPJPu/view?usp=sharing","2134 PN_IWL258")</f>
        <v>2134 PN_IWL258</v>
      </c>
    </row>
    <row r="199" spans="1:7" x14ac:dyDescent="0.25">
      <c r="A199" s="2" t="s">
        <v>354</v>
      </c>
      <c r="B199" s="10" t="s">
        <v>358</v>
      </c>
      <c r="C199" s="11" t="s">
        <v>359</v>
      </c>
      <c r="D199" s="11" t="s">
        <v>205</v>
      </c>
      <c r="E199" s="2" t="s">
        <v>357</v>
      </c>
      <c r="F199" s="3"/>
      <c r="G199" s="6" t="str">
        <f>HYPERLINK("https://drive.google.com/file/d/1mj9y6nyk6zEctNWkvSWwOaHmUrbe3xBX/view?usp=sharing","2133 PN_IWL251")</f>
        <v>2133 PN_IWL251</v>
      </c>
    </row>
    <row r="200" spans="1:7" x14ac:dyDescent="0.25">
      <c r="A200" s="2" t="s">
        <v>354</v>
      </c>
      <c r="B200" s="10" t="s">
        <v>360</v>
      </c>
      <c r="C200" s="11" t="s">
        <v>361</v>
      </c>
      <c r="D200" s="11" t="s">
        <v>205</v>
      </c>
      <c r="E200" s="2" t="s">
        <v>357</v>
      </c>
      <c r="F200" s="3"/>
      <c r="G200" s="6" t="str">
        <f>HYPERLINK("https://drive.google.com/file/d/1xXKt7pNJ9JTUpUg1z-wERSG1_iS_lJWO/view?usp=sharing","2131 PN_ICT250")</f>
        <v>2131 PN_ICT250</v>
      </c>
    </row>
    <row r="201" spans="1:7" x14ac:dyDescent="0.25">
      <c r="A201" s="2" t="s">
        <v>362</v>
      </c>
      <c r="B201" s="10" t="s">
        <v>363</v>
      </c>
      <c r="C201" s="11" t="s">
        <v>364</v>
      </c>
      <c r="D201" s="11" t="s">
        <v>205</v>
      </c>
      <c r="E201" s="4" t="s">
        <v>503</v>
      </c>
      <c r="F201" s="3" t="s">
        <v>11</v>
      </c>
      <c r="G201" s="6" t="str">
        <f>HYPERLINK("https://drive.google.com/file/d/0B9vmd7tJVztvcE5YaFppU0hUSms/view?usp=sharing","2127 iCT250-8.418")</f>
        <v>2127 iCT250-8.418</v>
      </c>
    </row>
    <row r="202" spans="1:7" x14ac:dyDescent="0.25">
      <c r="A202" s="2" t="s">
        <v>12</v>
      </c>
      <c r="B202" s="10" t="s">
        <v>365</v>
      </c>
      <c r="C202" s="11" t="s">
        <v>23</v>
      </c>
      <c r="D202" s="11" t="s">
        <v>205</v>
      </c>
      <c r="E202" s="4" t="s">
        <v>340</v>
      </c>
      <c r="F202" s="3" t="s">
        <v>11</v>
      </c>
      <c r="G202" s="6" t="str">
        <f>HYPERLINK("https://drive.google.com/file/d/0B9vmd7tJVztvV0Fhd2JaRkF0M3M/view?usp=sharing","2125 Yoximo")</f>
        <v>2125 Yoximo</v>
      </c>
    </row>
    <row r="203" spans="1:7" x14ac:dyDescent="0.25">
      <c r="A203" s="2" t="s">
        <v>12</v>
      </c>
      <c r="B203" s="10" t="s">
        <v>366</v>
      </c>
      <c r="C203" s="11" t="s">
        <v>328</v>
      </c>
      <c r="D203" s="11" t="s">
        <v>205</v>
      </c>
      <c r="E203" s="4" t="s">
        <v>352</v>
      </c>
      <c r="F203" s="3" t="s">
        <v>11</v>
      </c>
      <c r="G203" s="6" t="str">
        <f>HYPERLINK("https://drive.google.com/file/d/0B9vmd7tJVztvcVR6MEhHdEtDR00/view?usp=sharing","2124 Yomani")</f>
        <v>2124 Yomani</v>
      </c>
    </row>
    <row r="204" spans="1:7" x14ac:dyDescent="0.25">
      <c r="A204" s="2" t="s">
        <v>12</v>
      </c>
      <c r="B204" s="10" t="s">
        <v>367</v>
      </c>
      <c r="C204" s="11" t="s">
        <v>25</v>
      </c>
      <c r="D204" s="11" t="s">
        <v>205</v>
      </c>
      <c r="E204" s="4" t="s">
        <v>340</v>
      </c>
      <c r="F204" s="3" t="s">
        <v>11</v>
      </c>
      <c r="G204" s="6" t="str">
        <f>HYPERLINK("https://drive.google.com/file/d/0B9vmd7tJVztvcVJvdjZEQXR6bUk/view?usp=sharing","2123 Yomani XR/ML")</f>
        <v>2123 Yomani XR/ML</v>
      </c>
    </row>
    <row r="205" spans="1:7" x14ac:dyDescent="0.25">
      <c r="A205" s="2" t="s">
        <v>12</v>
      </c>
      <c r="B205" s="10" t="s">
        <v>368</v>
      </c>
      <c r="C205" s="30" t="s">
        <v>17</v>
      </c>
      <c r="D205" s="30" t="s">
        <v>205</v>
      </c>
      <c r="E205" s="31" t="s">
        <v>333</v>
      </c>
      <c r="F205" s="3" t="s">
        <v>11</v>
      </c>
      <c r="G205" s="6" t="str">
        <f>HYPERLINK("https://drive.google.com/file/d/0B9vmd7tJVztvS1BvdnE3bWthWkk/view?usp=sharing","2122 Yoneo")</f>
        <v>2122 Yoneo</v>
      </c>
    </row>
    <row r="206" spans="1:7" x14ac:dyDescent="0.25">
      <c r="A206" s="2" t="s">
        <v>12</v>
      </c>
      <c r="B206" s="29" t="s">
        <v>369</v>
      </c>
      <c r="C206" s="34" t="s">
        <v>284</v>
      </c>
      <c r="D206" s="46" t="s">
        <v>205</v>
      </c>
      <c r="E206" s="35" t="s">
        <v>297</v>
      </c>
      <c r="F206" s="5" t="s">
        <v>11</v>
      </c>
      <c r="G206" s="6" t="str">
        <f>HYPERLINK("https://drive.google.com/file/d/0B9vmd7tJVztvTlFSclVXSzJCcVk/view?usp=sharing","2121 Xenteo-Petrol")</f>
        <v>2121 Xenteo-Petrol</v>
      </c>
    </row>
    <row r="207" spans="1:7" x14ac:dyDescent="0.25">
      <c r="A207" s="2" t="s">
        <v>12</v>
      </c>
      <c r="B207" s="29" t="s">
        <v>370</v>
      </c>
      <c r="C207" s="36" t="s">
        <v>371</v>
      </c>
      <c r="D207" s="11" t="s">
        <v>205</v>
      </c>
      <c r="E207" s="37" t="s">
        <v>372</v>
      </c>
      <c r="F207" s="5" t="s">
        <v>11</v>
      </c>
      <c r="G207" s="6" t="str">
        <f>HYPERLINK("https://drive.google.com/file/d/0B9vmd7tJVztvSFRtNExWdnVSWTA/view?usp=sharing","2119 Xentissimo")</f>
        <v>2119 Xentissimo</v>
      </c>
    </row>
    <row r="208" spans="1:7" x14ac:dyDescent="0.25">
      <c r="A208" s="2" t="s">
        <v>12</v>
      </c>
      <c r="B208" s="29" t="s">
        <v>373</v>
      </c>
      <c r="C208" s="36" t="s">
        <v>336</v>
      </c>
      <c r="D208" s="11" t="s">
        <v>205</v>
      </c>
      <c r="E208" s="37" t="s">
        <v>352</v>
      </c>
      <c r="F208" s="5" t="s">
        <v>11</v>
      </c>
      <c r="G208" s="6" t="str">
        <f>HYPERLINK("https://drive.google.com/file/d/0B9vmd7tJVztvTFBoR1psS3lheTg/view?usp=sharing","2118 Xenta")</f>
        <v>2118 Xenta</v>
      </c>
    </row>
    <row r="209" spans="1:7" x14ac:dyDescent="0.25">
      <c r="A209" s="2" t="s">
        <v>12</v>
      </c>
      <c r="B209" s="29" t="s">
        <v>374</v>
      </c>
      <c r="C209" s="38" t="s">
        <v>305</v>
      </c>
      <c r="D209" s="47" t="s">
        <v>205</v>
      </c>
      <c r="E209" s="39" t="s">
        <v>278</v>
      </c>
      <c r="F209" s="5" t="s">
        <v>11</v>
      </c>
      <c r="G209" s="6" t="str">
        <f>HYPERLINK("https://drive.google.com/file/d/0B9vmd7tJVztvU3doTy04eTZiOWs/view?usp=sharing","2117 Xentim")</f>
        <v>2117 Xentim</v>
      </c>
    </row>
    <row r="210" spans="1:7" x14ac:dyDescent="0.25">
      <c r="A210" s="2" t="s">
        <v>12</v>
      </c>
      <c r="B210" s="10" t="s">
        <v>375</v>
      </c>
      <c r="C210" s="32" t="s">
        <v>338</v>
      </c>
      <c r="D210" s="32" t="s">
        <v>205</v>
      </c>
      <c r="E210" s="33" t="s">
        <v>376</v>
      </c>
      <c r="F210" s="3" t="s">
        <v>11</v>
      </c>
      <c r="G210" s="6" t="str">
        <f>HYPERLINK("https://drive.google.com/file/d/0B9vmd7tJVztvaWhnNkZzWWtLd1U/view?usp=sharing","2116 Xenoa-Retail")</f>
        <v>2116 Xenoa-Retail</v>
      </c>
    </row>
    <row r="211" spans="1:7" x14ac:dyDescent="0.25">
      <c r="A211" s="2" t="s">
        <v>12</v>
      </c>
      <c r="B211" s="10" t="s">
        <v>377</v>
      </c>
      <c r="C211" s="11" t="s">
        <v>281</v>
      </c>
      <c r="D211" s="11" t="s">
        <v>205</v>
      </c>
      <c r="E211" s="4" t="s">
        <v>333</v>
      </c>
      <c r="F211" s="3" t="s">
        <v>11</v>
      </c>
      <c r="G211" s="6" t="str">
        <f>HYPERLINK("https://drive.google.com/file/d/0B9vmd7tJVztvQzBSM3ByZlZPLWc/view?usp=sharing","2114 Xenteo-Retail")</f>
        <v>2114 Xenteo-Retail</v>
      </c>
    </row>
    <row r="212" spans="1:7" x14ac:dyDescent="0.25">
      <c r="A212" s="2" t="s">
        <v>67</v>
      </c>
      <c r="B212" s="10" t="s">
        <v>378</v>
      </c>
      <c r="C212" s="11">
        <v>8210</v>
      </c>
      <c r="D212" s="11" t="s">
        <v>205</v>
      </c>
      <c r="E212" s="2" t="s">
        <v>379</v>
      </c>
      <c r="F212" s="3"/>
      <c r="G212" s="6" t="str">
        <f>HYPERLINK("https://drive.google.com/file/d/0B9vmd7tJVztvR0N1YXRXalpyNEU/view?usp=sharing","2113 8210")</f>
        <v>2113 8210</v>
      </c>
    </row>
    <row r="213" spans="1:7" x14ac:dyDescent="0.25">
      <c r="A213" s="2" t="s">
        <v>37</v>
      </c>
      <c r="B213" s="10" t="s">
        <v>380</v>
      </c>
      <c r="C213" s="11" t="s">
        <v>312</v>
      </c>
      <c r="D213" s="11" t="s">
        <v>205</v>
      </c>
      <c r="E213" s="2" t="s">
        <v>381</v>
      </c>
      <c r="F213" s="3"/>
      <c r="G213" s="6" t="str">
        <f>HYPERLINK("https://drive.google.com/file/d/0B9vmd7tJVztvM2IwRXZEVWFSQUU/view?usp=sharing","2110_VX570-VX820")</f>
        <v>2110_VX570-VX820</v>
      </c>
    </row>
    <row r="214" spans="1:7" x14ac:dyDescent="0.25">
      <c r="A214" s="2" t="s">
        <v>37</v>
      </c>
      <c r="B214" s="10" t="s">
        <v>382</v>
      </c>
      <c r="C214" s="11" t="s">
        <v>317</v>
      </c>
      <c r="D214" s="11" t="s">
        <v>205</v>
      </c>
      <c r="E214" s="2" t="s">
        <v>381</v>
      </c>
      <c r="F214" s="3"/>
      <c r="G214" s="6" t="str">
        <f>HYPERLINK("https://drive.google.com/file/d/0B9vmd7tJVztvWWpwS1pnZS14WW8/view?usp=sharing","2109 VX825")</f>
        <v>2109 VX825</v>
      </c>
    </row>
    <row r="215" spans="1:7" x14ac:dyDescent="0.25">
      <c r="A215" s="2" t="s">
        <v>37</v>
      </c>
      <c r="B215" s="10" t="s">
        <v>383</v>
      </c>
      <c r="C215" s="11" t="s">
        <v>39</v>
      </c>
      <c r="D215" s="11" t="s">
        <v>205</v>
      </c>
      <c r="E215" s="2" t="s">
        <v>384</v>
      </c>
      <c r="F215" s="3"/>
      <c r="G215" s="6" t="str">
        <f>HYPERLINK("https://drive.google.com/file/d/0B9vmd7tJVztvRTF4dE5YeXlKU2c/view?usp=sharing","2107_VX680")</f>
        <v>2107_VX680</v>
      </c>
    </row>
    <row r="216" spans="1:7" x14ac:dyDescent="0.25">
      <c r="A216" s="2" t="s">
        <v>37</v>
      </c>
      <c r="B216" s="10" t="s">
        <v>385</v>
      </c>
      <c r="C216" s="11" t="s">
        <v>248</v>
      </c>
      <c r="D216" s="11" t="s">
        <v>205</v>
      </c>
      <c r="E216" s="2" t="s">
        <v>384</v>
      </c>
      <c r="F216" s="3"/>
      <c r="G216" s="6" t="str">
        <f>HYPERLINK("https://drive.google.com/file/d/0B9vmd7tJVztvM3VIRElWQzNhUFk/view?usp=sharing","2103_VX820")</f>
        <v>2103_VX820</v>
      </c>
    </row>
    <row r="217" spans="1:7" x14ac:dyDescent="0.25">
      <c r="A217" s="2" t="s">
        <v>37</v>
      </c>
      <c r="B217" s="10" t="s">
        <v>386</v>
      </c>
      <c r="C217" s="11" t="s">
        <v>50</v>
      </c>
      <c r="D217" s="11" t="s">
        <v>205</v>
      </c>
      <c r="E217" s="2" t="s">
        <v>384</v>
      </c>
      <c r="F217" s="3"/>
      <c r="G217" s="6" t="str">
        <f>HYPERLINK("https://drive.google.com/file/d/0B9vmd7tJVztvakdoMVhjbEtLa1E/view?usp=sharing","2102_VX520")</f>
        <v>2102_VX520</v>
      </c>
    </row>
    <row r="218" spans="1:7" x14ac:dyDescent="0.25">
      <c r="A218" s="2" t="s">
        <v>37</v>
      </c>
      <c r="B218" s="10" t="s">
        <v>387</v>
      </c>
      <c r="C218" s="11" t="s">
        <v>388</v>
      </c>
      <c r="D218" s="11" t="s">
        <v>205</v>
      </c>
      <c r="E218" s="2" t="s">
        <v>389</v>
      </c>
      <c r="F218" s="3"/>
      <c r="G218" s="6" t="str">
        <f>HYPERLINK("https://drive.google.com/file/d/1Xemni8UCfzbazOgWOh_ZibMiIbxC84ze/view?usp=sharing","2101_OPPB-50V")</f>
        <v>2101_OPPB-50V</v>
      </c>
    </row>
    <row r="219" spans="1:7" x14ac:dyDescent="0.25">
      <c r="A219" s="2" t="s">
        <v>75</v>
      </c>
      <c r="B219" s="10" t="s">
        <v>390</v>
      </c>
      <c r="C219" s="11" t="s">
        <v>391</v>
      </c>
      <c r="D219" s="11" t="s">
        <v>205</v>
      </c>
      <c r="E219" s="2" t="s">
        <v>215</v>
      </c>
      <c r="F219" s="3"/>
      <c r="G219" s="6" t="str">
        <f>HYPERLINK("https://drive.google.com/file/d/1IJKGhFAZ2xq7KXrrnt2BBa00GUqyWn0M/view?usp=sharing","2100 Ingeni_iUP250CR")</f>
        <v>2100 Ingeni_iUP250CR</v>
      </c>
    </row>
    <row r="220" spans="1:7" x14ac:dyDescent="0.25">
      <c r="A220" s="2" t="s">
        <v>75</v>
      </c>
      <c r="B220" s="10" t="s">
        <v>392</v>
      </c>
      <c r="C220" s="11" t="s">
        <v>393</v>
      </c>
      <c r="D220" s="11" t="s">
        <v>205</v>
      </c>
      <c r="E220" s="2" t="s">
        <v>394</v>
      </c>
      <c r="F220" s="3"/>
      <c r="G220" s="6" t="str">
        <f>HYPERLINK("https://drive.google.com/file/d/1iubS-U95y8vmiNCoLZK1mA7jMRwuIYUo/view?usp=sharing","2099 Ingenico_iUP250C")</f>
        <v>2099 Ingenico_iUP250C</v>
      </c>
    </row>
    <row r="221" spans="1:7" x14ac:dyDescent="0.25">
      <c r="A221" s="2" t="s">
        <v>75</v>
      </c>
      <c r="B221" s="10" t="s">
        <v>395</v>
      </c>
      <c r="C221" s="11" t="s">
        <v>396</v>
      </c>
      <c r="D221" s="11" t="s">
        <v>205</v>
      </c>
      <c r="E221" s="2" t="s">
        <v>297</v>
      </c>
      <c r="F221" s="3"/>
      <c r="G221" s="6" t="str">
        <f>HYPERLINK("https://drive.google.com/file/d/1T1xgiEQNSejW_iP8MSkinVQkPVOwThuA/view?usp=sharing","2098 Ingenico_iUC180B")</f>
        <v>2098 Ingenico_iUC180B</v>
      </c>
    </row>
    <row r="222" spans="1:7" x14ac:dyDescent="0.25">
      <c r="A222" s="2" t="s">
        <v>37</v>
      </c>
      <c r="B222" s="10" t="s">
        <v>397</v>
      </c>
      <c r="C222" s="11" t="s">
        <v>246</v>
      </c>
      <c r="D222" s="11" t="s">
        <v>205</v>
      </c>
      <c r="E222" s="2" t="s">
        <v>398</v>
      </c>
      <c r="F222" s="3"/>
      <c r="G222" s="6" t="str">
        <f>HYPERLINK("https://drive.google.com/file/d/0B9vmd7tJVztvV0YyR0NaVzBsQXM/view?usp=sharing","2092_VX820")</f>
        <v>2092_VX820</v>
      </c>
    </row>
    <row r="223" spans="1:7" x14ac:dyDescent="0.25">
      <c r="A223" s="2" t="s">
        <v>37</v>
      </c>
      <c r="B223" s="10" t="s">
        <v>399</v>
      </c>
      <c r="C223" s="11" t="s">
        <v>248</v>
      </c>
      <c r="D223" s="11" t="s">
        <v>205</v>
      </c>
      <c r="E223" s="2" t="s">
        <v>400</v>
      </c>
      <c r="F223" s="3"/>
      <c r="G223" s="6" t="str">
        <f>HYPERLINK("https://drive.google.com/file/d/0B9vmd7tJVztvUnRpZldhTW1Uc2c/view?usp=sharing","2091_VX820")</f>
        <v>2091_VX820</v>
      </c>
    </row>
    <row r="224" spans="1:7" x14ac:dyDescent="0.25">
      <c r="A224" s="2" t="s">
        <v>37</v>
      </c>
      <c r="B224" s="10" t="s">
        <v>401</v>
      </c>
      <c r="C224" s="11" t="s">
        <v>246</v>
      </c>
      <c r="D224" s="11" t="s">
        <v>205</v>
      </c>
      <c r="E224" s="17" t="s">
        <v>398</v>
      </c>
      <c r="F224" s="3"/>
      <c r="G224" s="6" t="str">
        <f>HYPERLINK("https://drive.google.com/file/d/0B9vmd7tJVztvUko1RlAwcUJZd3M/view?usp=sharing","2089_VX820")</f>
        <v>2089_VX820</v>
      </c>
    </row>
    <row r="225" spans="1:7" x14ac:dyDescent="0.25">
      <c r="A225" s="2" t="s">
        <v>37</v>
      </c>
      <c r="B225" s="10" t="s">
        <v>402</v>
      </c>
      <c r="C225" s="11" t="s">
        <v>248</v>
      </c>
      <c r="D225" s="11" t="s">
        <v>205</v>
      </c>
      <c r="E225" s="2" t="s">
        <v>400</v>
      </c>
      <c r="F225" s="3"/>
      <c r="G225" s="6" t="str">
        <f>HYPERLINK("https://drive.google.com/file/d/0B9vmd7tJVztvWS1qa2gxVFFIXzg/view?usp=sharing","2088_VX820")</f>
        <v>2088_VX820</v>
      </c>
    </row>
    <row r="226" spans="1:7" x14ac:dyDescent="0.25">
      <c r="A226" s="2" t="s">
        <v>403</v>
      </c>
      <c r="B226" s="10" t="s">
        <v>404</v>
      </c>
      <c r="C226" s="11" t="s">
        <v>405</v>
      </c>
      <c r="D226" s="11" t="s">
        <v>205</v>
      </c>
      <c r="E226" s="2" t="s">
        <v>357</v>
      </c>
      <c r="F226" s="3"/>
      <c r="G226" s="6" t="str">
        <f>HYPERLINK("https://drive.google.com/file/d/0B9vmd7tJVztvdFlqd3I3d3VlMnc/view?usp=sharing","2083_iCT250")</f>
        <v>2083_iCT250</v>
      </c>
    </row>
    <row r="227" spans="1:7" x14ac:dyDescent="0.25">
      <c r="A227" s="2" t="s">
        <v>37</v>
      </c>
      <c r="B227" s="10" t="s">
        <v>406</v>
      </c>
      <c r="C227" s="11" t="s">
        <v>407</v>
      </c>
      <c r="D227" s="11" t="s">
        <v>205</v>
      </c>
      <c r="E227" s="2" t="s">
        <v>408</v>
      </c>
      <c r="F227" s="3" t="s">
        <v>11</v>
      </c>
      <c r="G227" s="6" t="str">
        <f>HYPERLINK("https://drive.google.com/file/d/0B9vmd7tJVztvOTVzODh6QWtEZW8/view?usp=sharing","2081_SK20")</f>
        <v>2081_SK20</v>
      </c>
    </row>
    <row r="228" spans="1:7" x14ac:dyDescent="0.25">
      <c r="A228" s="2" t="s">
        <v>12</v>
      </c>
      <c r="B228" s="10" t="s">
        <v>409</v>
      </c>
      <c r="C228" s="11" t="s">
        <v>305</v>
      </c>
      <c r="D228" s="11" t="s">
        <v>205</v>
      </c>
      <c r="E228" s="4" t="s">
        <v>333</v>
      </c>
      <c r="F228" s="3" t="s">
        <v>11</v>
      </c>
      <c r="G228" s="6" t="str">
        <f>HYPERLINK("https://drive.google.com/file/d/0B9vmd7tJVztvNmlINzl0cTh1SGs/view?usp=sharing","2080 Xentim")</f>
        <v>2080 Xentim</v>
      </c>
    </row>
    <row r="229" spans="1:7" x14ac:dyDescent="0.25">
      <c r="A229" s="2" t="s">
        <v>12</v>
      </c>
      <c r="B229" s="10" t="s">
        <v>410</v>
      </c>
      <c r="C229" s="11" t="s">
        <v>23</v>
      </c>
      <c r="D229" s="11" t="s">
        <v>205</v>
      </c>
      <c r="E229" s="4" t="s">
        <v>372</v>
      </c>
      <c r="F229" s="3" t="s">
        <v>11</v>
      </c>
      <c r="G229" s="6" t="str">
        <f>HYPERLINK("https://drive.google.com/file/d/0B9vmd7tJVztvSGpOYW1PY1RIbmM/view?usp=sharing","2079 Yoximo")</f>
        <v>2079 Yoximo</v>
      </c>
    </row>
    <row r="230" spans="1:7" x14ac:dyDescent="0.25">
      <c r="A230" s="2" t="s">
        <v>12</v>
      </c>
      <c r="B230" s="10" t="s">
        <v>411</v>
      </c>
      <c r="C230" s="11" t="s">
        <v>25</v>
      </c>
      <c r="D230" s="11" t="s">
        <v>205</v>
      </c>
      <c r="E230" s="4" t="s">
        <v>412</v>
      </c>
      <c r="F230" s="3" t="s">
        <v>11</v>
      </c>
      <c r="G230" s="6" t="str">
        <f>HYPERLINK("https://drive.google.com/file/d/0B9vmd7tJVztvUmVvVi1XVXJWRms/view?usp=sharing","2078 Yomani XR/ML")</f>
        <v>2078 Yomani XR/ML</v>
      </c>
    </row>
    <row r="231" spans="1:7" x14ac:dyDescent="0.25">
      <c r="A231" s="2" t="s">
        <v>12</v>
      </c>
      <c r="B231" s="10" t="s">
        <v>413</v>
      </c>
      <c r="C231" s="11" t="s">
        <v>328</v>
      </c>
      <c r="D231" s="11" t="s">
        <v>205</v>
      </c>
      <c r="E231" s="4" t="s">
        <v>412</v>
      </c>
      <c r="F231" s="3" t="s">
        <v>11</v>
      </c>
      <c r="G231" s="6" t="str">
        <f>HYPERLINK("https://drive.google.com/file/d/0B9vmd7tJVztvS096cGpEVFVuUDA/view?usp=sharing","2077 Yomani")</f>
        <v>2077 Yomani</v>
      </c>
    </row>
    <row r="232" spans="1:7" x14ac:dyDescent="0.25">
      <c r="A232" s="2" t="s">
        <v>12</v>
      </c>
      <c r="B232" s="10" t="s">
        <v>414</v>
      </c>
      <c r="C232" s="11" t="s">
        <v>371</v>
      </c>
      <c r="D232" s="11" t="s">
        <v>205</v>
      </c>
      <c r="E232" s="4" t="s">
        <v>372</v>
      </c>
      <c r="F232" s="3" t="s">
        <v>11</v>
      </c>
      <c r="G232" s="6" t="str">
        <f>HYPERLINK("https://drive.google.com/file/d/0B9vmd7tJVztvWVVRSVFOeUZZM28/view?usp=sharing","2076 Xentissimo")</f>
        <v>2076 Xentissimo</v>
      </c>
    </row>
    <row r="233" spans="1:7" x14ac:dyDescent="0.25">
      <c r="A233" s="2" t="s">
        <v>12</v>
      </c>
      <c r="B233" s="10" t="s">
        <v>415</v>
      </c>
      <c r="C233" s="11" t="s">
        <v>336</v>
      </c>
      <c r="D233" s="11" t="s">
        <v>205</v>
      </c>
      <c r="E233" s="4" t="s">
        <v>416</v>
      </c>
      <c r="F233" s="3" t="s">
        <v>11</v>
      </c>
      <c r="G233" s="6" t="str">
        <f>HYPERLINK("https://drive.google.com/file/d/0B9vmd7tJVztvaTlHMzBvNmFCalk/view?usp=sharing","2075 Xenta")</f>
        <v>2075 Xenta</v>
      </c>
    </row>
    <row r="234" spans="1:7" x14ac:dyDescent="0.25">
      <c r="A234" s="2" t="s">
        <v>12</v>
      </c>
      <c r="B234" s="10" t="s">
        <v>417</v>
      </c>
      <c r="C234" s="11" t="s">
        <v>418</v>
      </c>
      <c r="D234" s="11" t="s">
        <v>205</v>
      </c>
      <c r="E234" s="4" t="s">
        <v>419</v>
      </c>
      <c r="F234" s="3" t="s">
        <v>11</v>
      </c>
      <c r="G234" s="6" t="str">
        <f>HYPERLINK("https://drive.google.com/file/d/0B9vmd7tJVztvOXg3dVpReTc0LWc/view?usp=sharing","2074 Xenoa")</f>
        <v>2074 Xenoa</v>
      </c>
    </row>
    <row r="235" spans="1:7" x14ac:dyDescent="0.25">
      <c r="A235" s="2" t="s">
        <v>12</v>
      </c>
      <c r="B235" s="10" t="s">
        <v>420</v>
      </c>
      <c r="C235" s="11" t="s">
        <v>421</v>
      </c>
      <c r="D235" s="11" t="s">
        <v>205</v>
      </c>
      <c r="E235" s="4" t="s">
        <v>422</v>
      </c>
      <c r="F235" s="3" t="s">
        <v>11</v>
      </c>
      <c r="G235" s="6" t="str">
        <f>HYPERLINK("https://drive.google.com/file/d/0B9vmd7tJVztvTy1kMEtVcWUwMjg/view?usp=sharing","2073 Xenteo")</f>
        <v>2073 Xenteo</v>
      </c>
    </row>
    <row r="236" spans="1:7" x14ac:dyDescent="0.25">
      <c r="A236" s="2" t="s">
        <v>37</v>
      </c>
      <c r="B236" s="10" t="s">
        <v>423</v>
      </c>
      <c r="C236" s="11" t="s">
        <v>424</v>
      </c>
      <c r="D236" s="11" t="s">
        <v>205</v>
      </c>
      <c r="E236" s="2" t="s">
        <v>292</v>
      </c>
      <c r="F236" s="3" t="s">
        <v>11</v>
      </c>
      <c r="G236" s="6" t="str">
        <f>HYPERLINK("https://drive.google.com/file/d/0B9vmd7tJVztvUk9Nd3BPTTZXNmc/view?usp=sharing","2072_OPP-C60S")</f>
        <v>2072_OPP-C60S</v>
      </c>
    </row>
    <row r="237" spans="1:7" x14ac:dyDescent="0.25">
      <c r="A237" s="2" t="s">
        <v>37</v>
      </c>
      <c r="B237" s="10" t="s">
        <v>425</v>
      </c>
      <c r="C237" s="11" t="s">
        <v>426</v>
      </c>
      <c r="D237" s="11" t="s">
        <v>205</v>
      </c>
      <c r="E237" s="2" t="s">
        <v>292</v>
      </c>
      <c r="F237" s="3" t="s">
        <v>11</v>
      </c>
      <c r="G237" s="6" t="str">
        <f>HYPERLINK("https://drive.google.com/file/d/0B9vmd7tJVztvSUpfZkk3NHV2WW8/view?usp=sharing","2071_OPP-C60C")</f>
        <v>2071_OPP-C60C</v>
      </c>
    </row>
    <row r="238" spans="1:7" x14ac:dyDescent="0.25">
      <c r="A238" s="2" t="s">
        <v>37</v>
      </c>
      <c r="B238" s="10" t="s">
        <v>427</v>
      </c>
      <c r="C238" s="11" t="s">
        <v>291</v>
      </c>
      <c r="D238" s="11" t="s">
        <v>205</v>
      </c>
      <c r="E238" s="2" t="s">
        <v>292</v>
      </c>
      <c r="F238" s="3" t="s">
        <v>11</v>
      </c>
      <c r="G238" s="6" t="str">
        <f>HYPERLINK("https://drive.google.com/file/d/0B9vmd7tJVztvejlkUGJQWWxBRUU/view?usp=sharing","2070_OPM-C60")</f>
        <v>2070_OPM-C60</v>
      </c>
    </row>
    <row r="239" spans="1:7" x14ac:dyDescent="0.25">
      <c r="A239" s="2" t="s">
        <v>37</v>
      </c>
      <c r="B239" s="10" t="s">
        <v>428</v>
      </c>
      <c r="C239" s="11" t="s">
        <v>429</v>
      </c>
      <c r="D239" s="11" t="s">
        <v>205</v>
      </c>
      <c r="E239" s="2" t="s">
        <v>430</v>
      </c>
      <c r="F239" s="3" t="s">
        <v>11</v>
      </c>
      <c r="G239" s="6" t="str">
        <f>HYPERLINK("https://drive.google.com/file/d/0B9vmd7tJVztvX3dvOUZWazJzRWc/view?usp=sharing","2068_OPP-C60S")</f>
        <v>2068_OPP-C60S</v>
      </c>
    </row>
    <row r="240" spans="1:7" x14ac:dyDescent="0.25">
      <c r="A240" s="2" t="s">
        <v>37</v>
      </c>
      <c r="B240" s="10" t="s">
        <v>431</v>
      </c>
      <c r="C240" s="11" t="s">
        <v>432</v>
      </c>
      <c r="D240" s="11" t="s">
        <v>205</v>
      </c>
      <c r="E240" s="2" t="s">
        <v>430</v>
      </c>
      <c r="F240" s="3" t="s">
        <v>11</v>
      </c>
      <c r="G240" s="6" t="str">
        <f>HYPERLINK("https://drive.google.com/file/d/0B9vmd7tJVztvZkl2cERpNHhzelk/view?usp=sharing","2067_OPP-C60C")</f>
        <v>2067_OPP-C60C</v>
      </c>
    </row>
    <row r="241" spans="1:7" x14ac:dyDescent="0.25">
      <c r="A241" s="2" t="s">
        <v>37</v>
      </c>
      <c r="B241" s="10" t="s">
        <v>433</v>
      </c>
      <c r="C241" s="11" t="s">
        <v>434</v>
      </c>
      <c r="D241" s="11" t="s">
        <v>205</v>
      </c>
      <c r="E241" s="2" t="s">
        <v>430</v>
      </c>
      <c r="F241" s="3" t="s">
        <v>11</v>
      </c>
      <c r="G241" s="6" t="str">
        <f>HYPERLINK("https://drive.google.com/file/d/0B9vmd7tJVztvQlpfWHAxSFJxQU0/view?usp=sharing","2066_OPM-C60")</f>
        <v>2066_OPM-C60</v>
      </c>
    </row>
    <row r="242" spans="1:7" x14ac:dyDescent="0.25">
      <c r="A242" s="2" t="s">
        <v>37</v>
      </c>
      <c r="B242" s="10" t="s">
        <v>435</v>
      </c>
      <c r="C242" s="11" t="s">
        <v>407</v>
      </c>
      <c r="D242" s="11" t="s">
        <v>205</v>
      </c>
      <c r="E242" s="2" t="s">
        <v>408</v>
      </c>
      <c r="F242" s="3" t="s">
        <v>11</v>
      </c>
      <c r="G242" s="6" t="str">
        <f>HYPERLINK("https://drive.google.com/file/d/0B9vmd7tJVztvbkF1UlFVQWdRSzQ/view?usp=sharing","2065 SK20")</f>
        <v>2065 SK20</v>
      </c>
    </row>
    <row r="243" spans="1:7" x14ac:dyDescent="0.25">
      <c r="A243" s="2" t="s">
        <v>12</v>
      </c>
      <c r="B243" s="10" t="s">
        <v>436</v>
      </c>
      <c r="C243" s="11" t="s">
        <v>305</v>
      </c>
      <c r="D243" s="11" t="s">
        <v>205</v>
      </c>
      <c r="E243" s="4" t="s">
        <v>333</v>
      </c>
      <c r="F243" s="3" t="s">
        <v>11</v>
      </c>
      <c r="G243" s="6" t="str">
        <f>HYPERLINK("https://drive.google.com/file/d/0B9vmd7tJVztvb1UwVjF4Yk5mZGs/view?usp=sharing","2063 Xentim")</f>
        <v>2063 Xentim</v>
      </c>
    </row>
    <row r="244" spans="1:7" x14ac:dyDescent="0.25">
      <c r="A244" s="2" t="s">
        <v>37</v>
      </c>
      <c r="B244" s="10" t="s">
        <v>437</v>
      </c>
      <c r="C244" s="11" t="s">
        <v>287</v>
      </c>
      <c r="D244" s="11" t="s">
        <v>205</v>
      </c>
      <c r="E244" s="2" t="s">
        <v>430</v>
      </c>
      <c r="F244" s="3" t="s">
        <v>11</v>
      </c>
      <c r="G244" s="6" t="str">
        <f>HYPERLINK("https://drive.google.com/file/d/0B9vmd7tJVztvTXE3SmM0SW9QT3c/view?usp=sharing","2062_OPP-C60S")</f>
        <v>2062_OPP-C60S</v>
      </c>
    </row>
    <row r="245" spans="1:7" x14ac:dyDescent="0.25">
      <c r="A245" s="2" t="s">
        <v>37</v>
      </c>
      <c r="B245" s="10" t="s">
        <v>438</v>
      </c>
      <c r="C245" s="11" t="s">
        <v>289</v>
      </c>
      <c r="D245" s="11" t="s">
        <v>205</v>
      </c>
      <c r="E245" s="2" t="s">
        <v>430</v>
      </c>
      <c r="F245" s="3" t="s">
        <v>11</v>
      </c>
      <c r="G245" s="6" t="str">
        <f>HYPERLINK("https://drive.google.com/file/d/0B9vmd7tJVztvZVJodFJ5NEtuNjA/view?usp=sharing","2061_OPP-C60C")</f>
        <v>2061_OPP-C60C</v>
      </c>
    </row>
    <row r="246" spans="1:7" x14ac:dyDescent="0.25">
      <c r="A246" s="2" t="s">
        <v>37</v>
      </c>
      <c r="B246" s="10" t="s">
        <v>439</v>
      </c>
      <c r="C246" s="11" t="s">
        <v>100</v>
      </c>
      <c r="D246" s="11" t="s">
        <v>205</v>
      </c>
      <c r="E246" s="2" t="s">
        <v>292</v>
      </c>
      <c r="F246" s="3" t="s">
        <v>11</v>
      </c>
      <c r="G246" s="6" t="str">
        <f>HYPERLINK("https://drive.google.com/file/d/0B9vmd7tJVztvekVpdnQ1R1NVbDg/view?usp=sharing","2060_OPM-C60")</f>
        <v>2060_OPM-C60</v>
      </c>
    </row>
    <row r="247" spans="1:7" x14ac:dyDescent="0.25">
      <c r="A247" s="2" t="s">
        <v>12</v>
      </c>
      <c r="B247" s="18" t="s">
        <v>440</v>
      </c>
      <c r="C247" s="19" t="s">
        <v>281</v>
      </c>
      <c r="D247" s="19" t="s">
        <v>205</v>
      </c>
      <c r="E247" s="20" t="s">
        <v>441</v>
      </c>
      <c r="F247" s="5" t="s">
        <v>11</v>
      </c>
      <c r="G247" s="21" t="str">
        <f>HYPERLINK("https://drive.google.com/file/d/0B9vmd7tJVztvT2U1UkhicTNLYTA/view?usp=sharing","2059 Xenteo-Retail")</f>
        <v>2059 Xenteo-Retail</v>
      </c>
    </row>
    <row r="248" spans="1:7" x14ac:dyDescent="0.25">
      <c r="A248" s="13" t="s">
        <v>12</v>
      </c>
      <c r="B248" s="22" t="s">
        <v>442</v>
      </c>
      <c r="C248" s="23" t="s">
        <v>23</v>
      </c>
      <c r="D248" s="23" t="s">
        <v>205</v>
      </c>
      <c r="E248" s="25" t="s">
        <v>443</v>
      </c>
      <c r="F248" s="26" t="s">
        <v>11</v>
      </c>
      <c r="G248" s="27" t="str">
        <f>HYPERLINK("https://drive.google.com/file/d/0B9vmd7tJVztvaE9CeUR5d0phQjg/view?usp=sharing","2058 Yoximo")</f>
        <v>2058 Yoximo</v>
      </c>
    </row>
    <row r="249" spans="1:7" x14ac:dyDescent="0.25">
      <c r="A249" s="13" t="s">
        <v>12</v>
      </c>
      <c r="B249" s="22" t="s">
        <v>444</v>
      </c>
      <c r="C249" s="23" t="s">
        <v>25</v>
      </c>
      <c r="D249" s="23" t="s">
        <v>205</v>
      </c>
      <c r="E249" s="25" t="s">
        <v>445</v>
      </c>
      <c r="F249" s="26" t="s">
        <v>11</v>
      </c>
      <c r="G249" s="27" t="str">
        <f>HYPERLINK("https://drive.google.com/file/d/0B9vmd7tJVztvTFpmdFdQbjI1WG8/view?usp=sharing","2057 Yomani XR/ML")</f>
        <v>2057 Yomani XR/ML</v>
      </c>
    </row>
    <row r="250" spans="1:7" x14ac:dyDescent="0.25">
      <c r="A250" s="13" t="s">
        <v>12</v>
      </c>
      <c r="B250" s="22" t="s">
        <v>446</v>
      </c>
      <c r="C250" s="23" t="s">
        <v>328</v>
      </c>
      <c r="D250" s="23" t="s">
        <v>205</v>
      </c>
      <c r="E250" s="25" t="s">
        <v>447</v>
      </c>
      <c r="F250" s="26" t="s">
        <v>11</v>
      </c>
      <c r="G250" s="27" t="str">
        <f>HYPERLINK("https://drive.google.com/file/d/0B9vmd7tJVztvZHhyZmVGbzdNUEU/view?usp=sharing","2056 Yomani")</f>
        <v>2056 Yomani</v>
      </c>
    </row>
    <row r="251" spans="1:7" x14ac:dyDescent="0.25">
      <c r="A251" s="13" t="s">
        <v>12</v>
      </c>
      <c r="B251" s="22" t="s">
        <v>448</v>
      </c>
      <c r="C251" s="23" t="s">
        <v>371</v>
      </c>
      <c r="D251" s="23" t="s">
        <v>205</v>
      </c>
      <c r="E251" s="25" t="s">
        <v>443</v>
      </c>
      <c r="F251" s="26" t="s">
        <v>11</v>
      </c>
      <c r="G251" s="27" t="str">
        <f>HYPERLINK("https://drive.google.com/file/d/0B9vmd7tJVztvbUlYRG5MMTh5Rm8/view?usp=sharing","2055 Xentissimo")</f>
        <v>2055 Xentissimo</v>
      </c>
    </row>
    <row r="252" spans="1:7" x14ac:dyDescent="0.25">
      <c r="A252" s="2" t="s">
        <v>12</v>
      </c>
      <c r="B252" s="10" t="s">
        <v>449</v>
      </c>
      <c r="C252" s="11" t="s">
        <v>336</v>
      </c>
      <c r="D252" s="11" t="s">
        <v>205</v>
      </c>
      <c r="E252" s="4" t="s">
        <v>447</v>
      </c>
      <c r="F252" s="3" t="s">
        <v>11</v>
      </c>
      <c r="G252" s="6" t="str">
        <f>HYPERLINK("https://drive.google.com/file/d/0B9vmd7tJVztvRGltT1k0eGlVU1U/view?usp=sharing","2054 Xenta")</f>
        <v>2054 Xenta</v>
      </c>
    </row>
    <row r="253" spans="1:7" x14ac:dyDescent="0.25">
      <c r="A253" s="2" t="s">
        <v>37</v>
      </c>
      <c r="B253" s="10" t="s">
        <v>450</v>
      </c>
      <c r="C253" s="11" t="s">
        <v>451</v>
      </c>
      <c r="D253" s="11" t="s">
        <v>205</v>
      </c>
      <c r="E253" s="2" t="s">
        <v>389</v>
      </c>
      <c r="F253" s="3" t="s">
        <v>11</v>
      </c>
      <c r="G253" s="6" t="str">
        <f>HYPERLINK("https://drive.google.com/file/d/0B9vmd7tJVztvNGNOU1gtVGFpWnc/view?usp=sharing","2053 OPPB-50")</f>
        <v>2053 OPPB-50</v>
      </c>
    </row>
    <row r="254" spans="1:7" x14ac:dyDescent="0.25">
      <c r="A254" s="2" t="s">
        <v>403</v>
      </c>
      <c r="B254" s="10" t="s">
        <v>452</v>
      </c>
      <c r="C254" s="11" t="s">
        <v>453</v>
      </c>
      <c r="D254" s="11" t="s">
        <v>205</v>
      </c>
      <c r="E254" s="2" t="s">
        <v>357</v>
      </c>
      <c r="F254" s="3"/>
      <c r="G254" s="6" t="str">
        <f>HYPERLINK("https://drive.google.com/file/d/0B9vmd7tJVztvZ3NPR3AzaEZSQ28/view?usp=sharing","2052_iWL251")</f>
        <v>2052_iWL251</v>
      </c>
    </row>
    <row r="255" spans="1:7" x14ac:dyDescent="0.25">
      <c r="A255" s="13" t="s">
        <v>12</v>
      </c>
      <c r="B255" s="22" t="s">
        <v>454</v>
      </c>
      <c r="C255" s="23" t="s">
        <v>60</v>
      </c>
      <c r="D255" s="23" t="s">
        <v>205</v>
      </c>
      <c r="E255" s="25" t="s">
        <v>333</v>
      </c>
      <c r="F255" s="26" t="s">
        <v>11</v>
      </c>
      <c r="G255" s="27" t="str">
        <f>HYPERLINK("https://drive.google.com/file/d/0B9vmd7tJVztvN25pd0cweEJSZ00/view?usp=sharing","2051 Yoneo")</f>
        <v>2051 Yoneo</v>
      </c>
    </row>
    <row r="256" spans="1:7" x14ac:dyDescent="0.25">
      <c r="A256" s="13" t="s">
        <v>37</v>
      </c>
      <c r="B256" s="22" t="s">
        <v>455</v>
      </c>
      <c r="C256" s="23" t="s">
        <v>47</v>
      </c>
      <c r="D256" s="23" t="s">
        <v>205</v>
      </c>
      <c r="E256" s="24" t="s">
        <v>381</v>
      </c>
      <c r="F256" s="26"/>
      <c r="G256" s="27" t="str">
        <f>HYPERLINK("https://drive.google.com/file/d/0B9vmd7tJVztvTW5CTEFUSzZYcWc/view?usp=sharing","2049_VX520-VX820")</f>
        <v>2049_VX520-VX820</v>
      </c>
    </row>
    <row r="257" spans="1:7" x14ac:dyDescent="0.25">
      <c r="A257" s="13" t="s">
        <v>12</v>
      </c>
      <c r="B257" s="22" t="s">
        <v>456</v>
      </c>
      <c r="C257" s="23" t="s">
        <v>418</v>
      </c>
      <c r="D257" s="23" t="s">
        <v>205</v>
      </c>
      <c r="E257" s="25" t="s">
        <v>419</v>
      </c>
      <c r="F257" s="26" t="s">
        <v>11</v>
      </c>
      <c r="G257" s="27" t="str">
        <f>HYPERLINK("https://drive.google.com/file/d/0B9vmd7tJVztvcFQxelUwYkloQzg/view?usp=sharing","2046 Xenoa")</f>
        <v>2046 Xenoa</v>
      </c>
    </row>
    <row r="258" spans="1:7" x14ac:dyDescent="0.25">
      <c r="A258" s="13" t="s">
        <v>12</v>
      </c>
      <c r="B258" s="22" t="s">
        <v>457</v>
      </c>
      <c r="C258" s="23" t="s">
        <v>281</v>
      </c>
      <c r="D258" s="23" t="s">
        <v>205</v>
      </c>
      <c r="E258" s="25" t="s">
        <v>458</v>
      </c>
      <c r="F258" s="26" t="s">
        <v>11</v>
      </c>
      <c r="G258" s="27" t="str">
        <f>HYPERLINK("https://drive.google.com/file/d/0B9vmd7tJVztvZGRBRlFqekl0Q1U/view?usp=sharing","2045 Xenteo-Retail")</f>
        <v>2045 Xenteo-Retail</v>
      </c>
    </row>
    <row r="259" spans="1:7" x14ac:dyDescent="0.25">
      <c r="A259" s="2" t="s">
        <v>12</v>
      </c>
      <c r="B259" s="10" t="s">
        <v>459</v>
      </c>
      <c r="C259" s="11" t="s">
        <v>134</v>
      </c>
      <c r="D259" s="11" t="s">
        <v>205</v>
      </c>
      <c r="E259" s="2" t="s">
        <v>443</v>
      </c>
      <c r="F259" s="3"/>
      <c r="G259" s="6" t="str">
        <f>HYPERLINK("https://drive.google.com/file/d/0B9vmd7tJVztvWXRRVF9DSGpYOU0/view?usp=sharing","2044_YOXIMO")</f>
        <v>2044_YOXIMO</v>
      </c>
    </row>
    <row r="260" spans="1:7" x14ac:dyDescent="0.25">
      <c r="A260" s="2" t="s">
        <v>12</v>
      </c>
      <c r="B260" s="10" t="s">
        <v>460</v>
      </c>
      <c r="C260" s="11" t="s">
        <v>461</v>
      </c>
      <c r="D260" s="11" t="s">
        <v>205</v>
      </c>
      <c r="E260" s="2" t="s">
        <v>443</v>
      </c>
      <c r="F260" s="3"/>
      <c r="G260" s="6" t="str">
        <f>HYPERLINK("https://drive.google.com/file/d/0B9vmd7tJVztvYnFjaXpGVWpCM00/view?usp=sharing","2043_XENTA")</f>
        <v>2043_XENTA</v>
      </c>
    </row>
    <row r="261" spans="1:7" x14ac:dyDescent="0.25">
      <c r="A261" s="2" t="s">
        <v>12</v>
      </c>
      <c r="B261" s="10" t="s">
        <v>462</v>
      </c>
      <c r="C261" s="11" t="s">
        <v>463</v>
      </c>
      <c r="D261" s="11" t="s">
        <v>205</v>
      </c>
      <c r="E261" s="2" t="s">
        <v>464</v>
      </c>
      <c r="F261" s="3"/>
      <c r="G261" s="6" t="str">
        <f>HYPERLINK("https://drive.google.com/file/d/0B9vmd7tJVztvaHFCLXhkb2FCZEU/view?usp=sharing","2042_Yomani XR/ML")</f>
        <v>2042_Yomani XR/ML</v>
      </c>
    </row>
  </sheetData>
  <autoFilter ref="A1:G261" xr:uid="{00000000-0001-0000-0000-000000000000}"/>
  <sortState xmlns:xlrd2="http://schemas.microsoft.com/office/spreadsheetml/2017/richdata2" ref="A17:Y918">
    <sortCondition descending="1" ref="B17:B918"/>
  </sortState>
  <phoneticPr fontId="7" type="noConversion"/>
  <hyperlinks>
    <hyperlink ref="G78" r:id="rId1" xr:uid="{3C5326DE-6CCE-4F75-960F-69505D7BF326}"/>
    <hyperlink ref="G77" r:id="rId2" xr:uid="{6C5ACDC8-3970-4C77-A04E-85E5E63229E9}"/>
    <hyperlink ref="G76" r:id="rId3" xr:uid="{D231EAEC-FBE9-4D5C-A300-EB1B74C559A8}"/>
    <hyperlink ref="G68" r:id="rId4" xr:uid="{6CCFE659-3D31-488D-B72F-DF079F74D3E2}"/>
    <hyperlink ref="G67" r:id="rId5" xr:uid="{EA9D01D5-CB9B-44D0-894D-0068A5798208}"/>
    <hyperlink ref="G66" r:id="rId6" xr:uid="{AB0B902A-E601-4F29-9C17-711FE6A9A7EE}"/>
    <hyperlink ref="G65" r:id="rId7" xr:uid="{DBD55DCB-99D4-4578-9B7E-B97313DBB683}"/>
    <hyperlink ref="G64" r:id="rId8" xr:uid="{0B482D2F-DBC7-4D23-900A-7317A247EF7A}"/>
    <hyperlink ref="G63" r:id="rId9" xr:uid="{09BADB7C-B81F-4252-8814-D210DBAA9D4A}"/>
    <hyperlink ref="G62" r:id="rId10" xr:uid="{439DCEE6-01BF-4387-8CA8-27B55B50C4C4}"/>
    <hyperlink ref="G61" r:id="rId11" xr:uid="{772AF2BA-6C25-40DA-A990-3A23DB4EF998}"/>
    <hyperlink ref="G60" r:id="rId12" xr:uid="{D7E1D380-8AEF-45B9-BE1A-5CC2970DB81E}"/>
    <hyperlink ref="G58" r:id="rId13" xr:uid="{B2CF9715-1269-4E17-9190-21823FD1EC07}"/>
    <hyperlink ref="G57" r:id="rId14" xr:uid="{6E645C53-A243-4B56-A01A-1BDED1EF39DE}"/>
    <hyperlink ref="G56" r:id="rId15" xr:uid="{CD5A6F62-3545-4C2D-AED9-542C4742E309}"/>
    <hyperlink ref="G55" r:id="rId16" xr:uid="{FC9CAE4E-983E-43FD-8B0B-A78BF0153CA9}"/>
    <hyperlink ref="G54" r:id="rId17" xr:uid="{E93F78A8-81A8-4E2B-8EFE-A3C22F03C746}"/>
    <hyperlink ref="G53" r:id="rId18" xr:uid="{12B777DC-588C-4AB3-8FF6-E767A2706FD8}"/>
    <hyperlink ref="G52" r:id="rId19" xr:uid="{DBF51176-4ABB-427C-8BEC-EE658DD4C07B}"/>
    <hyperlink ref="G51" r:id="rId20" xr:uid="{DB71FA47-79EF-4AC1-A062-D5D7386F687A}"/>
    <hyperlink ref="G50" r:id="rId21" xr:uid="{E7B8C665-BA8F-4801-86B2-3FA91B2B4073}"/>
    <hyperlink ref="G49" r:id="rId22" xr:uid="{312641A1-2752-4BD2-B462-7D1176A8FE9B}"/>
    <hyperlink ref="G48" r:id="rId23" xr:uid="{75E74576-A03A-457B-8E79-D4E345379FD8}"/>
    <hyperlink ref="G47" r:id="rId24" xr:uid="{54916EA5-A336-438F-8DC8-5DF5FD8E105A}"/>
    <hyperlink ref="G46" r:id="rId25" xr:uid="{C5D069F9-EDDF-49BF-AB37-AC7F5F4320C9}"/>
    <hyperlink ref="G45" r:id="rId26" xr:uid="{47EF6E57-EC2E-4D4C-8910-72C11CAD0859}"/>
    <hyperlink ref="G44" r:id="rId27" xr:uid="{97D883BE-8BA5-4829-B248-43DBD0A698F5}"/>
    <hyperlink ref="G43" r:id="rId28" xr:uid="{1B453730-0078-4C09-A31C-D4B7BBE3E031}"/>
    <hyperlink ref="G42" r:id="rId29" xr:uid="{001D8738-68FB-4AE9-98A2-9640B97517B3}"/>
    <hyperlink ref="G41" r:id="rId30" xr:uid="{CFEAA264-E4DE-433B-93A2-837A3E18B091}"/>
    <hyperlink ref="G40" r:id="rId31" xr:uid="{36602F84-B75A-48DA-8D9E-749B5EF0657E}"/>
    <hyperlink ref="G39" r:id="rId32" xr:uid="{790B8A62-B40C-475E-88D9-B1286010B7B2}"/>
    <hyperlink ref="G38" r:id="rId33" xr:uid="{867DAA5D-8153-4353-B584-C38A7AE84FE1}"/>
    <hyperlink ref="G37" r:id="rId34" xr:uid="{67C7D834-BDC8-4706-A8A9-40C41643487E}"/>
    <hyperlink ref="G36" r:id="rId35" xr:uid="{22C4841B-D17B-40F4-99EC-48E0388632C3}"/>
    <hyperlink ref="G35" r:id="rId36" xr:uid="{91AE94A8-2849-4C8A-A200-D13F5059E9BD}"/>
    <hyperlink ref="G34" r:id="rId37" xr:uid="{145CDCEC-B736-4E9E-8CFA-064F77DFAD54}"/>
    <hyperlink ref="G33" r:id="rId38" xr:uid="{42F48727-DB2F-4E05-81D6-5AC97C83C2BA}"/>
    <hyperlink ref="G32" r:id="rId39" xr:uid="{B20B2668-A126-4960-B046-28A6F62584F7}"/>
    <hyperlink ref="G31" r:id="rId40" xr:uid="{DA06F3AF-6070-4A74-998F-32B6176376DA}"/>
    <hyperlink ref="G30" r:id="rId41" xr:uid="{45739BCA-9D68-4167-98C7-79E1DD89B6A0}"/>
    <hyperlink ref="G29" r:id="rId42" xr:uid="{A9F91F4F-7C1D-4F11-A830-F1145C82BEF2}"/>
    <hyperlink ref="G28" r:id="rId43" xr:uid="{643F1268-A0F3-4C0C-81B9-B7EE7B535B56}"/>
    <hyperlink ref="G27" r:id="rId44" xr:uid="{2CA51BC3-0E30-4356-99C3-AFF72671FE56}"/>
    <hyperlink ref="G26" r:id="rId45" xr:uid="{C2FACC9B-B34A-464F-B65D-A22826A39996}"/>
    <hyperlink ref="G25" r:id="rId46" xr:uid="{4CF3DD3C-6D16-4696-8253-5BF9655DB4AF}"/>
    <hyperlink ref="G24" r:id="rId47" xr:uid="{BC5F91BC-94FC-4DC6-B8F3-2EFBC2499E1C}"/>
    <hyperlink ref="G23" r:id="rId48" xr:uid="{367A1848-BB67-46F4-A190-73C0AB746949}"/>
    <hyperlink ref="G21" r:id="rId49" xr:uid="{A9439CEB-AB82-453B-817E-7DB36BC3607B}"/>
    <hyperlink ref="G20" r:id="rId50" xr:uid="{83D08225-63CD-45C9-A2FD-3C134E7DDA76}"/>
    <hyperlink ref="G18" r:id="rId51" xr:uid="{35C55164-65F1-4229-AC0B-EA7B3F357D95}"/>
    <hyperlink ref="G17" r:id="rId52" xr:uid="{45724BCF-FE2D-424B-8DDC-7FB0639C7878}"/>
    <hyperlink ref="G19" r:id="rId53" xr:uid="{CE60C6E3-7E5C-480E-91B0-BFF3E85F0FAB}"/>
    <hyperlink ref="G116" r:id="rId54" xr:uid="{C3681345-BE34-43F0-B621-5726F4668C0F}"/>
    <hyperlink ref="G59" r:id="rId55" xr:uid="{A9CC405B-D694-41EF-97DB-29A06BFB97C7}"/>
    <hyperlink ref="G22" r:id="rId56" xr:uid="{4CCF4A08-1417-49C0-8D66-2664302385DF}"/>
    <hyperlink ref="G16" r:id="rId57" xr:uid="{CB8872D9-631D-4EC8-9B28-CB53F3FA15B5}"/>
    <hyperlink ref="G15" r:id="rId58" xr:uid="{B36C05A3-5EC6-40C3-A391-74EC12F6B278}"/>
    <hyperlink ref="G14" r:id="rId59" xr:uid="{F24C475E-78D6-4702-9FBB-8CA57886BB21}"/>
    <hyperlink ref="G13" r:id="rId60" xr:uid="{7706231F-E024-46CD-972E-C786A228C8FA}"/>
    <hyperlink ref="G12" r:id="rId61" xr:uid="{39D39864-3A20-434D-A9D4-D90EBF13CCA0}"/>
    <hyperlink ref="G11" r:id="rId62" xr:uid="{8CD96F64-0D6D-456E-8106-D98558F44C58}"/>
    <hyperlink ref="G10" r:id="rId63" xr:uid="{723F839A-9EA9-4F7F-BCBC-92FB53CD44A8}"/>
    <hyperlink ref="G9" r:id="rId64" xr:uid="{210CC926-B097-40A5-B9A4-5FE12D404274}"/>
    <hyperlink ref="G8" r:id="rId65" xr:uid="{A1735ED0-A930-4154-AF47-5881268F7D36}"/>
    <hyperlink ref="G7" r:id="rId66" xr:uid="{996F24B0-EFBB-4AE8-B71F-A7757B40B9FA}"/>
    <hyperlink ref="G6" r:id="rId67" xr:uid="{82E82308-C8E9-4D22-B543-6520EC35D105}"/>
    <hyperlink ref="G5" r:id="rId68" xr:uid="{6D42E526-82A6-4EFF-A29E-ACC953C288D7}"/>
    <hyperlink ref="G4" r:id="rId69" xr:uid="{A7052E5E-9838-49F6-B4D2-9E3DC5DECE14}"/>
    <hyperlink ref="G3" r:id="rId70" xr:uid="{C9EFA750-8B2B-4B13-BBEF-E424F1500885}"/>
    <hyperlink ref="G2" r:id="rId71" xr:uid="{26633D29-4F98-46B9-A80A-DA71138FA4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Acquiris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</dc:creator>
  <cp:lastModifiedBy>Monique Dijkman</cp:lastModifiedBy>
  <dcterms:created xsi:type="dcterms:W3CDTF">2021-12-23T14:59:27Z</dcterms:created>
  <dcterms:modified xsi:type="dcterms:W3CDTF">2024-09-04T17:08:08Z</dcterms:modified>
</cp:coreProperties>
</file>