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rey\Documents\DocumentStore\Acquiris Members All\Certificates\"/>
    </mc:Choice>
  </mc:AlternateContent>
  <xr:revisionPtr revIDLastSave="0" documentId="13_ncr:1_{C21F6BAD-A59D-453B-BA62-EADEA5B3BB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quiris" sheetId="2" r:id="rId1"/>
  </sheets>
  <definedNames>
    <definedName name="_xlnm._FilterDatabase" localSheetId="0" hidden="1">Acquiris!$A$1:$G$3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7" i="2" l="1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<sst xmlns="http://schemas.openxmlformats.org/spreadsheetml/2006/main" count="809" uniqueCount="291">
  <si>
    <t>Vendor</t>
  </si>
  <si>
    <t>Certification
Code</t>
  </si>
  <si>
    <t>Terminal Name
Tag DF05</t>
  </si>
  <si>
    <t>C-TAP
Spec</t>
  </si>
  <si>
    <t>Certified Services
Tag DFFF10</t>
  </si>
  <si>
    <t>Expiry
Date (1)</t>
  </si>
  <si>
    <t>Certification
Document</t>
  </si>
  <si>
    <t>Connector800000000800</t>
  </si>
  <si>
    <t xml:space="preserve"> </t>
  </si>
  <si>
    <t>Worldline</t>
  </si>
  <si>
    <t>VALINA</t>
  </si>
  <si>
    <t>Yoneo</t>
  </si>
  <si>
    <t>YOMOVA Desktop</t>
  </si>
  <si>
    <t>Yoximo</t>
  </si>
  <si>
    <t>Yomani XR/ML</t>
  </si>
  <si>
    <t>CCV</t>
  </si>
  <si>
    <t>VX680</t>
  </si>
  <si>
    <t>VX520-VX820</t>
  </si>
  <si>
    <t>VX520</t>
  </si>
  <si>
    <t>V400M</t>
  </si>
  <si>
    <t>V400C</t>
  </si>
  <si>
    <t>YONEO</t>
  </si>
  <si>
    <t>Loyaltek</t>
  </si>
  <si>
    <t>Ingenico P4Y</t>
  </si>
  <si>
    <t>Ingeni_Move5000</t>
  </si>
  <si>
    <t>Ingeni_Lane5000</t>
  </si>
  <si>
    <t>Ingeni_Desk5000</t>
  </si>
  <si>
    <t>OPM-C60</t>
  </si>
  <si>
    <t>YOXIMO</t>
  </si>
  <si>
    <t>00002251</t>
  </si>
  <si>
    <t>E265-IOS</t>
  </si>
  <si>
    <t>10.0</t>
  </si>
  <si>
    <t>Connector8CC000000800</t>
  </si>
  <si>
    <t>00002250</t>
  </si>
  <si>
    <t>E265-Android</t>
  </si>
  <si>
    <t>SIX PSE</t>
  </si>
  <si>
    <t>00002243</t>
  </si>
  <si>
    <t>Desk3500-Ce</t>
  </si>
  <si>
    <t>Connector800000001800</t>
  </si>
  <si>
    <t>00002242</t>
  </si>
  <si>
    <t>Ingeni_iUP250LE</t>
  </si>
  <si>
    <t>820800012C00</t>
  </si>
  <si>
    <t>00002227</t>
  </si>
  <si>
    <t>FCFC00A1BCA0</t>
  </si>
  <si>
    <t>00002226</t>
  </si>
  <si>
    <t>00002216</t>
  </si>
  <si>
    <t>PAX-Q80</t>
  </si>
  <si>
    <t>800800013D00</t>
  </si>
  <si>
    <t>00002215</t>
  </si>
  <si>
    <t>OPP-C60S / OPP-C60C</t>
  </si>
  <si>
    <t>880800012D00</t>
  </si>
  <si>
    <t>00002214</t>
  </si>
  <si>
    <t>880800010D40</t>
  </si>
  <si>
    <t>00002213</t>
  </si>
  <si>
    <t>Ingeni_iUI120CR</t>
  </si>
  <si>
    <t>820000000c00</t>
  </si>
  <si>
    <t>00002209</t>
  </si>
  <si>
    <t>840800013c00</t>
  </si>
  <si>
    <t>00002208</t>
  </si>
  <si>
    <t>840800012c00</t>
  </si>
  <si>
    <t>00002207</t>
  </si>
  <si>
    <t>00002206</t>
  </si>
  <si>
    <t>FCF800F0BF80</t>
  </si>
  <si>
    <t>00002204</t>
  </si>
  <si>
    <t>P400-Unattended</t>
  </si>
  <si>
    <t>80080021ACA0</t>
  </si>
  <si>
    <t>00002203</t>
  </si>
  <si>
    <t>P400</t>
  </si>
  <si>
    <t>FCFC00A1ACA0</t>
  </si>
  <si>
    <t>00002202</t>
  </si>
  <si>
    <t>FCFC00A1AC80</t>
  </si>
  <si>
    <t>00002201</t>
  </si>
  <si>
    <t>VX820-Unattended</t>
  </si>
  <si>
    <t>00002200</t>
  </si>
  <si>
    <t>VX820</t>
  </si>
  <si>
    <t>00002199</t>
  </si>
  <si>
    <t>00002198</t>
  </si>
  <si>
    <t>00002197</t>
  </si>
  <si>
    <t>FCF800F0BF00</t>
  </si>
  <si>
    <t>00002196</t>
  </si>
  <si>
    <t>00002195</t>
  </si>
  <si>
    <t>B80800202C00</t>
  </si>
  <si>
    <t>00002194</t>
  </si>
  <si>
    <t>Ingenico_iWL250W</t>
  </si>
  <si>
    <t>00002193</t>
  </si>
  <si>
    <t>Ingenico_iWL250G</t>
  </si>
  <si>
    <t>00002192</t>
  </si>
  <si>
    <t>Ingenico_iCT250</t>
  </si>
  <si>
    <t>00002191</t>
  </si>
  <si>
    <t>LANE5000-Car-Ce</t>
  </si>
  <si>
    <t>Connector800000100800</t>
  </si>
  <si>
    <t>00002190</t>
  </si>
  <si>
    <t>00002189</t>
  </si>
  <si>
    <t>Yoximo-Ce</t>
  </si>
  <si>
    <t>00002188</t>
  </si>
  <si>
    <t>Yomani XR-Ce</t>
  </si>
  <si>
    <t>00002187</t>
  </si>
  <si>
    <t>Move3500-Ce</t>
  </si>
  <si>
    <t>00002186</t>
  </si>
  <si>
    <t>FCFC00A3AC80</t>
  </si>
  <si>
    <t>00002185</t>
  </si>
  <si>
    <t>ICT250-Ce</t>
  </si>
  <si>
    <t>00002184</t>
  </si>
  <si>
    <t>00002183</t>
  </si>
  <si>
    <t>800000000C40</t>
  </si>
  <si>
    <t>00002182</t>
  </si>
  <si>
    <t>00002181</t>
  </si>
  <si>
    <t>Xenteo-Retail</t>
  </si>
  <si>
    <t>880800202D00</t>
  </si>
  <si>
    <t>00002180</t>
  </si>
  <si>
    <t>Xenteo-Petrol</t>
  </si>
  <si>
    <t>820800000F00</t>
  </si>
  <si>
    <t>00002177</t>
  </si>
  <si>
    <t>OPP-C60S</t>
  </si>
  <si>
    <t>00002176</t>
  </si>
  <si>
    <t>OPP-C60C</t>
  </si>
  <si>
    <t>00002175</t>
  </si>
  <si>
    <t>OPM-C60 - ctl only</t>
  </si>
  <si>
    <t>880000000C00</t>
  </si>
  <si>
    <t>00002174</t>
  </si>
  <si>
    <t>880800000D40</t>
  </si>
  <si>
    <t>00002173</t>
  </si>
  <si>
    <t>Ingenico_iUI120C</t>
  </si>
  <si>
    <t>820000000C00</t>
  </si>
  <si>
    <t>00002172</t>
  </si>
  <si>
    <t>E355-IOS</t>
  </si>
  <si>
    <t>00002171</t>
  </si>
  <si>
    <t>00002170</t>
  </si>
  <si>
    <t>00002169</t>
  </si>
  <si>
    <t>FCF800E0BF80</t>
  </si>
  <si>
    <t>00002168</t>
  </si>
  <si>
    <t>Xentim</t>
  </si>
  <si>
    <t>00002167</t>
  </si>
  <si>
    <t>00002166</t>
  </si>
  <si>
    <t>00002164</t>
  </si>
  <si>
    <t>E355-Android</t>
  </si>
  <si>
    <t>00002163</t>
  </si>
  <si>
    <t>00002162</t>
  </si>
  <si>
    <t>VX570-VX820</t>
  </si>
  <si>
    <t>00002161</t>
  </si>
  <si>
    <t>FCFC00A3BC80</t>
  </si>
  <si>
    <t>00002160</t>
  </si>
  <si>
    <t>00002159</t>
  </si>
  <si>
    <t>VX825</t>
  </si>
  <si>
    <t>00002158</t>
  </si>
  <si>
    <t>880800232C80</t>
  </si>
  <si>
    <t>00002157</t>
  </si>
  <si>
    <t>00002156</t>
  </si>
  <si>
    <t>IWL250-Ce</t>
  </si>
  <si>
    <t>00002154</t>
  </si>
  <si>
    <t>ICT220-Ce</t>
  </si>
  <si>
    <t>00002153</t>
  </si>
  <si>
    <t>00002152</t>
  </si>
  <si>
    <t>00002151</t>
  </si>
  <si>
    <t>Yomani</t>
  </si>
  <si>
    <t>00002150</t>
  </si>
  <si>
    <t>FCF800E0BF00</t>
  </si>
  <si>
    <t>00002149</t>
  </si>
  <si>
    <t>00002148</t>
  </si>
  <si>
    <t>800000000C00</t>
  </si>
  <si>
    <t>00002147</t>
  </si>
  <si>
    <t>00002146</t>
  </si>
  <si>
    <t>Xenta</t>
  </si>
  <si>
    <t>00002145</t>
  </si>
  <si>
    <t>Xenoa-Retail</t>
  </si>
  <si>
    <t>00002144</t>
  </si>
  <si>
    <t>FCF800B0BF00</t>
  </si>
  <si>
    <t>00002143</t>
  </si>
  <si>
    <t>00002142</t>
  </si>
  <si>
    <t>FCF800E07D00</t>
  </si>
  <si>
    <t>00002141</t>
  </si>
  <si>
    <t>00002140</t>
  </si>
  <si>
    <t>XENTISSIMO</t>
  </si>
  <si>
    <t>BCE800F0BF00</t>
  </si>
  <si>
    <t>00002139</t>
  </si>
  <si>
    <t>00002138</t>
  </si>
  <si>
    <t>00002137</t>
  </si>
  <si>
    <t>00002136</t>
  </si>
  <si>
    <t>FCF800B0BF80</t>
  </si>
  <si>
    <t>00002135</t>
  </si>
  <si>
    <t>Paynation</t>
  </si>
  <si>
    <t>00002134</t>
  </si>
  <si>
    <t>PN_IWL258</t>
  </si>
  <si>
    <t>808000801C00</t>
  </si>
  <si>
    <t>00002133</t>
  </si>
  <si>
    <t>PN_IWL251</t>
  </si>
  <si>
    <t>00002131</t>
  </si>
  <si>
    <t>PN_ICT250</t>
  </si>
  <si>
    <t>Ingenico PS</t>
  </si>
  <si>
    <t>00002127</t>
  </si>
  <si>
    <t>iCT250-8.418</t>
  </si>
  <si>
    <t>00002125</t>
  </si>
  <si>
    <t>00002124</t>
  </si>
  <si>
    <t>00002123</t>
  </si>
  <si>
    <t>00002122</t>
  </si>
  <si>
    <t>00002121</t>
  </si>
  <si>
    <t>00002119</t>
  </si>
  <si>
    <t>Xentissimo</t>
  </si>
  <si>
    <t>BCE800B0BF00</t>
  </si>
  <si>
    <t>00002118</t>
  </si>
  <si>
    <t>00002117</t>
  </si>
  <si>
    <t>00002116</t>
  </si>
  <si>
    <t>B80000000C40</t>
  </si>
  <si>
    <t>00002114</t>
  </si>
  <si>
    <t>00002113</t>
  </si>
  <si>
    <t>FCF800805D00</t>
  </si>
  <si>
    <t>00002110</t>
  </si>
  <si>
    <t>FCFC00A38D80</t>
  </si>
  <si>
    <t>00002109</t>
  </si>
  <si>
    <t>00002107</t>
  </si>
  <si>
    <t>FCFC00A39D80</t>
  </si>
  <si>
    <t>00002103</t>
  </si>
  <si>
    <t>00002102</t>
  </si>
  <si>
    <t>00002101</t>
  </si>
  <si>
    <t>OPPB-50V</t>
  </si>
  <si>
    <t>880800230D80</t>
  </si>
  <si>
    <t>00002100</t>
  </si>
  <si>
    <t>Ingeni_iUP250CR</t>
  </si>
  <si>
    <t>00002099</t>
  </si>
  <si>
    <t>Ingenico_iUP250C</t>
  </si>
  <si>
    <t>820800000C00</t>
  </si>
  <si>
    <t>00002098</t>
  </si>
  <si>
    <t>Ingenico_iUC180B</t>
  </si>
  <si>
    <t>00002092</t>
  </si>
  <si>
    <t>B80C00038C80</t>
  </si>
  <si>
    <t>00002091</t>
  </si>
  <si>
    <t>FCFC00A38E80</t>
  </si>
  <si>
    <t>00002089</t>
  </si>
  <si>
    <t>00002088</t>
  </si>
  <si>
    <t>SEPAY</t>
  </si>
  <si>
    <t>00002083</t>
  </si>
  <si>
    <t>iCT250</t>
  </si>
  <si>
    <t>00002081</t>
  </si>
  <si>
    <t>SK20</t>
  </si>
  <si>
    <t>8CC000001800</t>
  </si>
  <si>
    <t>00002080</t>
  </si>
  <si>
    <t>00002079</t>
  </si>
  <si>
    <t>00002078</t>
  </si>
  <si>
    <t>BCE800B0BF80</t>
  </si>
  <si>
    <t>00002077</t>
  </si>
  <si>
    <t>00002076</t>
  </si>
  <si>
    <t>00002075</t>
  </si>
  <si>
    <t>BCE800A0BF80</t>
  </si>
  <si>
    <t>00002074</t>
  </si>
  <si>
    <t>Xenoa</t>
  </si>
  <si>
    <t>B80000000C00</t>
  </si>
  <si>
    <t>00002073</t>
  </si>
  <si>
    <t>Xenteo</t>
  </si>
  <si>
    <t>B80800202D00</t>
  </si>
  <si>
    <t>00002072</t>
  </si>
  <si>
    <t>OPP-C60S - ctl only</t>
  </si>
  <si>
    <t>00002071</t>
  </si>
  <si>
    <t>OPP-C60C - ctl only</t>
  </si>
  <si>
    <t>00002070</t>
  </si>
  <si>
    <t>00002068</t>
  </si>
  <si>
    <t>OPP-C60S - no ctl</t>
  </si>
  <si>
    <t>880000002C00</t>
  </si>
  <si>
    <t>00002067</t>
  </si>
  <si>
    <t>OPP-C60C - no ctl</t>
  </si>
  <si>
    <t>00002066</t>
  </si>
  <si>
    <t>OPM-C60 - no ctl</t>
  </si>
  <si>
    <t>00002065</t>
  </si>
  <si>
    <t>00002063</t>
  </si>
  <si>
    <t>00002062</t>
  </si>
  <si>
    <t>00002061</t>
  </si>
  <si>
    <t>00002060</t>
  </si>
  <si>
    <t>00002059</t>
  </si>
  <si>
    <t>B00800200D00</t>
  </si>
  <si>
    <t>00002058</t>
  </si>
  <si>
    <t>BCE800A09F00</t>
  </si>
  <si>
    <t>00002057</t>
  </si>
  <si>
    <t>BCE800B09F80</t>
  </si>
  <si>
    <t>00002056</t>
  </si>
  <si>
    <t>BCE800A09F80</t>
  </si>
  <si>
    <t>00002055</t>
  </si>
  <si>
    <t>00002054</t>
  </si>
  <si>
    <t>00002053</t>
  </si>
  <si>
    <t>OPPB-50</t>
  </si>
  <si>
    <t>00002052</t>
  </si>
  <si>
    <t>iWL251</t>
  </si>
  <si>
    <t>00002051</t>
  </si>
  <si>
    <t>00002049</t>
  </si>
  <si>
    <t>00002046</t>
  </si>
  <si>
    <t>00002045</t>
  </si>
  <si>
    <t>B80800200D00</t>
  </si>
  <si>
    <t>00002044</t>
  </si>
  <si>
    <t>00002043</t>
  </si>
  <si>
    <t>XENTA</t>
  </si>
  <si>
    <t>00002042</t>
  </si>
  <si>
    <t>YOMANI XR/ML</t>
  </si>
  <si>
    <t>BCE800A08F80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</si>
</sst>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9">
    <font>
      <sz val="10"/>
      <color rgb="FF000000"/>
      <name val="Arial"/>
    </font>
    <font>
      <b/>
      <sz val="8"/>
      <color rgb="FFFFFFFF"/>
      <name val="Calibri"/>
      <family val="2"/>
    </font>
    <font>
      <sz val="8"/>
      <color rgb="FF000000"/>
      <name val="Calibri Light"/>
      <family val="2"/>
    </font>
    <font>
      <b/>
      <sz val="8"/>
      <color rgb="FF000000"/>
      <name val="Calibri Light"/>
      <family val="2"/>
    </font>
    <font>
      <u/>
      <sz val="8"/>
      <color rgb="FF0000FF"/>
      <name val="Calibri Light"/>
      <family val="2"/>
    </font>
    <font>
      <sz val="8"/>
      <color rgb="FF000000"/>
      <name val="Calibri"/>
      <family val="2"/>
    </font>
    <font>
      <u/>
      <sz val="8"/>
      <color rgb="FF0000FF"/>
      <name val="Calibri"/>
      <family val="2"/>
    </font>
    <font>
      <sz val="8"/>
      <name val="Calibri"/>
      <family val="2"/>
    </font>
    <font>
      <sz val="8"/>
      <name val="&quot;Calibri&quot;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3" borderId="4" xfId="0" applyFont="1" applyFill="1" applyBorder="1"/>
    <xf numFmtId="0" fontId="3" fillId="3" borderId="4" xfId="0" applyFont="1" applyFill="1" applyBorder="1" applyAlignment="1">
      <alignment horizontal="right"/>
    </xf>
    <xf numFmtId="164" fontId="2" fillId="3" borderId="4" xfId="0" applyNumberFormat="1" applyFont="1" applyFill="1" applyBorder="1"/>
    <xf numFmtId="0" fontId="4" fillId="3" borderId="4" xfId="0" applyFont="1" applyFill="1" applyBorder="1"/>
    <xf numFmtId="49" fontId="2" fillId="3" borderId="4" xfId="0" applyNumberFormat="1" applyFont="1" applyFill="1" applyBorder="1"/>
    <xf numFmtId="0" fontId="5" fillId="3" borderId="4" xfId="0" applyFont="1" applyFill="1" applyBorder="1"/>
    <xf numFmtId="49" fontId="5" fillId="3" borderId="4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64" fontId="5" fillId="3" borderId="4" xfId="0" applyNumberFormat="1" applyFont="1" applyFill="1" applyBorder="1"/>
    <xf numFmtId="0" fontId="6" fillId="3" borderId="4" xfId="0" applyFont="1" applyFill="1" applyBorder="1"/>
    <xf numFmtId="0" fontId="7" fillId="0" borderId="4" xfId="0" applyFont="1" applyBorder="1"/>
    <xf numFmtId="0" fontId="8" fillId="0" borderId="4" xfId="0" applyFont="1" applyBorder="1"/>
    <xf numFmtId="0" fontId="7" fillId="0" borderId="0" xfId="0" applyFont="1"/>
    <xf numFmtId="0" fontId="5" fillId="3" borderId="0" xfId="0" applyFont="1" applyFill="1"/>
    <xf numFmtId="49" fontId="5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7" fillId="0" borderId="5" xfId="0" applyFont="1" applyBorder="1"/>
    <xf numFmtId="164" fontId="5" fillId="3" borderId="5" xfId="0" applyNumberFormat="1" applyFont="1" applyFill="1" applyBorder="1"/>
    <xf numFmtId="0" fontId="6" fillId="3" borderId="5" xfId="0" applyFont="1" applyFill="1" applyBorder="1"/>
    <xf numFmtId="0" fontId="5" fillId="3" borderId="6" xfId="0" applyFont="1" applyFill="1" applyBorder="1"/>
    <xf numFmtId="49" fontId="5" fillId="3" borderId="7" xfId="0" applyNumberFormat="1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7" xfId="0" applyFont="1" applyFill="1" applyBorder="1"/>
    <xf numFmtId="0" fontId="7" fillId="0" borderId="7" xfId="0" applyFont="1" applyBorder="1"/>
    <xf numFmtId="164" fontId="5" fillId="3" borderId="7" xfId="0" applyNumberFormat="1" applyFont="1" applyFill="1" applyBorder="1"/>
    <xf numFmtId="0" fontId="6" fillId="3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C7E9E-DF35-46E2-BFDC-246267B4F304}">
  <sheetPr>
    <outlinePr summaryBelow="0" summaryRight="0"/>
  </sheetPr>
  <dimension ref="A1:K804"/>
  <sheetViews>
    <sheetView tabSelected="1" workbookViewId="0">
      <pane ySplit="1" topLeftCell="A3" activePane="bottomLeft" state="frozen"/>
      <selection pane="bottomLeft" activeCell="A3" sqref="A3"/>
    </sheetView>
  </sheetViews>
  <sheetFormatPr defaultColWidth="17.28515625" defaultRowHeight="15" customHeight="1"/>
  <cols>
    <col min="1" max="1" width="11.140625" customWidth="1"/>
    <col min="2" max="2" width="9" customWidth="1"/>
    <col min="3" max="3" width="15" customWidth="1"/>
    <col min="4" max="4" width="5.140625" customWidth="1"/>
    <col min="5" max="5" width="18.5703125" bestFit="1" customWidth="1"/>
    <col min="6" max="6" width="8.7109375" bestFit="1" customWidth="1"/>
    <col min="7" max="7" width="18.28515625" customWidth="1"/>
    <col min="8" max="8" width="5" hidden="1" customWidth="1"/>
    <col min="9" max="9" width="3.140625" hidden="1" customWidth="1"/>
    <col min="10" max="10" width="2.85546875" hidden="1" customWidth="1"/>
    <col min="11" max="11" width="3" hidden="1" customWidth="1"/>
  </cols>
  <sheetData>
    <row r="1" spans="1:7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0.2" customHeight="1">
      <c r="A2" s="4"/>
      <c r="B2" s="8"/>
      <c r="C2" s="4"/>
      <c r="D2" s="5"/>
      <c r="E2" s="4"/>
      <c r="F2" s="6"/>
      <c r="G2" s="7"/>
    </row>
    <row r="3" spans="1:7" ht="9.75" customHeight="1">
      <c r="A3" s="4"/>
      <c r="B3" s="8"/>
      <c r="C3" s="4"/>
      <c r="D3" s="5"/>
      <c r="E3" s="4"/>
      <c r="F3" s="6"/>
      <c r="G3" s="7"/>
    </row>
    <row r="4" spans="1:7" ht="9.75" customHeight="1">
      <c r="A4" s="9" t="s">
        <v>15</v>
      </c>
      <c r="B4" s="10" t="s">
        <v>29</v>
      </c>
      <c r="C4" s="11" t="s">
        <v>30</v>
      </c>
      <c r="D4" s="9" t="s">
        <v>31</v>
      </c>
      <c r="E4" s="9" t="s">
        <v>32</v>
      </c>
      <c r="F4" s="12"/>
      <c r="G4" s="13" t="str">
        <f>HYPERLINK("https://drive.google.com/file/d/17eOdlATk7fh7IkpjlxQarm4NsoTWxjmR/view?usp=sharing","2251 E265-IOS")</f>
        <v>2251 E265-IOS</v>
      </c>
    </row>
    <row r="5" spans="1:7" ht="9.75" customHeight="1">
      <c r="A5" s="9" t="s">
        <v>15</v>
      </c>
      <c r="B5" s="10" t="s">
        <v>33</v>
      </c>
      <c r="C5" s="11" t="s">
        <v>34</v>
      </c>
      <c r="D5" s="9" t="s">
        <v>31</v>
      </c>
      <c r="E5" s="9" t="s">
        <v>32</v>
      </c>
      <c r="F5" s="12"/>
      <c r="G5" s="13" t="str">
        <f>HYPERLINK("https://drive.google.com/file/d/1GblyVcR_MvJAMS0igMJOBJM1SCweEcjR/view?usp=sharing","2250 E265-Android")</f>
        <v>2250 E265-Android</v>
      </c>
    </row>
    <row r="6" spans="1:7" ht="9.75" customHeight="1">
      <c r="A6" s="9" t="s">
        <v>35</v>
      </c>
      <c r="B6" s="10" t="s">
        <v>36</v>
      </c>
      <c r="C6" s="11" t="s">
        <v>37</v>
      </c>
      <c r="D6" s="9" t="s">
        <v>31</v>
      </c>
      <c r="E6" s="14" t="s">
        <v>38</v>
      </c>
      <c r="F6" s="12"/>
      <c r="G6" s="13" t="str">
        <f>HYPERLINK("https://drive.google.com/file/d/1jLl7fi0XYB5AtlXJj50GhXBWWXLjphvI/view?usp=sharing","Desk3500-Ce")</f>
        <v>Desk3500-Ce</v>
      </c>
    </row>
    <row r="7" spans="1:7" ht="9.75" customHeight="1">
      <c r="A7" s="9" t="s">
        <v>23</v>
      </c>
      <c r="B7" s="10" t="s">
        <v>39</v>
      </c>
      <c r="C7" s="11" t="s">
        <v>40</v>
      </c>
      <c r="D7" s="9" t="s">
        <v>31</v>
      </c>
      <c r="E7" s="15" t="s">
        <v>41</v>
      </c>
      <c r="F7" s="12"/>
      <c r="G7" s="13" t="str">
        <f>HYPERLINK("https://drive.google.com/file/d/1Z3ej41QnhyHpCY7f1BK4P1KVQ2OOBT6N/view?usp=sharing","2242 Ingeni_iUP250LE")</f>
        <v>2242 Ingeni_iUP250LE</v>
      </c>
    </row>
    <row r="8" spans="1:7" ht="9.75" customHeight="1">
      <c r="A8" s="9" t="s">
        <v>15</v>
      </c>
      <c r="B8" s="10" t="s">
        <v>42</v>
      </c>
      <c r="C8" s="11" t="s">
        <v>20</v>
      </c>
      <c r="D8" s="9" t="s">
        <v>31</v>
      </c>
      <c r="E8" s="9" t="s">
        <v>43</v>
      </c>
      <c r="F8" s="12" t="s">
        <v>8</v>
      </c>
      <c r="G8" s="13" t="str">
        <f>HYPERLINK("https://drive.google.com/file/d/1lb1oKCwdXIoxJwWA4mIxbXax5D6fyd_t/view?usp=sharing","2227 V400C")</f>
        <v>2227 V400C</v>
      </c>
    </row>
    <row r="9" spans="1:7" ht="9.75" customHeight="1">
      <c r="A9" s="9" t="s">
        <v>15</v>
      </c>
      <c r="B9" s="10" t="s">
        <v>44</v>
      </c>
      <c r="C9" s="11" t="s">
        <v>19</v>
      </c>
      <c r="D9" s="9" t="s">
        <v>31</v>
      </c>
      <c r="E9" s="9" t="s">
        <v>43</v>
      </c>
      <c r="F9" s="12" t="s">
        <v>8</v>
      </c>
      <c r="G9" s="13" t="str">
        <f>HYPERLINK("https://drive.google.com/file/d/1F2E3Seu8eRqWM_KlzjUFtSgMiTp8474g/view?usp=sharing","2226 V400M")</f>
        <v>2226 V400M</v>
      </c>
    </row>
    <row r="10" spans="1:7" ht="9.75" customHeight="1">
      <c r="A10" s="9" t="s">
        <v>15</v>
      </c>
      <c r="B10" s="10" t="s">
        <v>45</v>
      </c>
      <c r="C10" s="11" t="s">
        <v>46</v>
      </c>
      <c r="D10" s="9" t="s">
        <v>31</v>
      </c>
      <c r="E10" s="9" t="s">
        <v>47</v>
      </c>
      <c r="F10" s="12" t="s">
        <v>8</v>
      </c>
      <c r="G10" s="13" t="str">
        <f>HYPERLINK("https://drive.google.com/file/d/1CHIGuzyWk604hLKr7DRyi5J99F8DkAWC/view?usp=sharing","2216 PAX-Q80")</f>
        <v>2216 PAX-Q80</v>
      </c>
    </row>
    <row r="11" spans="1:7" ht="9.75" customHeight="1">
      <c r="A11" s="9" t="s">
        <v>15</v>
      </c>
      <c r="B11" s="10" t="s">
        <v>48</v>
      </c>
      <c r="C11" s="11" t="s">
        <v>49</v>
      </c>
      <c r="D11" s="9" t="s">
        <v>31</v>
      </c>
      <c r="E11" s="9" t="s">
        <v>50</v>
      </c>
      <c r="F11" s="12" t="s">
        <v>8</v>
      </c>
      <c r="G11" s="13" t="str">
        <f>HYPERLINK("https://drive.google.com/file/d/194NHtfuoIxG73cvN19D4nSMdx_SQBGTm/view?usp=sharing","2215 OPP-C60")</f>
        <v>2215 OPP-C60</v>
      </c>
    </row>
    <row r="12" spans="1:7" ht="9.75" customHeight="1">
      <c r="A12" s="9" t="s">
        <v>15</v>
      </c>
      <c r="B12" s="10" t="s">
        <v>51</v>
      </c>
      <c r="C12" s="11" t="s">
        <v>27</v>
      </c>
      <c r="D12" s="9" t="s">
        <v>31</v>
      </c>
      <c r="E12" s="9" t="s">
        <v>52</v>
      </c>
      <c r="F12" s="12" t="s">
        <v>8</v>
      </c>
      <c r="G12" s="13" t="str">
        <f>HYPERLINK("https://drive.google.com/file/d/1QjW22D5BqPOIJSz1suiHgUUTUPJ-7PbO/view?usp=sharing","2214 OPM-C60")</f>
        <v>2214 OPM-C60</v>
      </c>
    </row>
    <row r="13" spans="1:7" ht="9.75" customHeight="1">
      <c r="A13" s="9" t="s">
        <v>23</v>
      </c>
      <c r="B13" s="10" t="s">
        <v>53</v>
      </c>
      <c r="C13" s="11" t="s">
        <v>54</v>
      </c>
      <c r="D13" s="9" t="s">
        <v>31</v>
      </c>
      <c r="E13" s="15" t="s">
        <v>55</v>
      </c>
      <c r="F13" s="12"/>
      <c r="G13" s="13" t="str">
        <f>HYPERLINK("https://drive.google.com/file/d/13ePIsPnyLNCmv577w09aGNmng0gszCBs/view?usp=sharing","2213 Ingeni_iUI120CR")</f>
        <v>2213 Ingeni_iUI120CR</v>
      </c>
    </row>
    <row r="14" spans="1:7" ht="9.75" customHeight="1">
      <c r="A14" s="9" t="s">
        <v>23</v>
      </c>
      <c r="B14" s="10" t="s">
        <v>56</v>
      </c>
      <c r="C14" s="11" t="s">
        <v>24</v>
      </c>
      <c r="D14" s="9" t="s">
        <v>31</v>
      </c>
      <c r="E14" s="15" t="s">
        <v>57</v>
      </c>
      <c r="F14" s="12"/>
      <c r="G14" s="13" t="str">
        <f>HYPERLINK("https://drive.google.com/file/d/1qydqNYsLsXHDqXNGvnxVAQ5oAL-tnjWS/view?usp=sharing","2209 Ingeni_Move5000")</f>
        <v>2209 Ingeni_Move5000</v>
      </c>
    </row>
    <row r="15" spans="1:7" ht="9.75" customHeight="1">
      <c r="A15" s="9" t="s">
        <v>23</v>
      </c>
      <c r="B15" s="10" t="s">
        <v>58</v>
      </c>
      <c r="C15" s="11" t="s">
        <v>25</v>
      </c>
      <c r="D15" s="9" t="s">
        <v>31</v>
      </c>
      <c r="E15" s="15" t="s">
        <v>59</v>
      </c>
      <c r="F15" s="12"/>
      <c r="G15" s="13" t="str">
        <f>HYPERLINK("https://drive.google.com/file/d/1wFdromgpyTVDQMqrwwSGJH5FTb8SOaqs/view?usp=sharing","2208 Ingeni_Lane5000")</f>
        <v>2208 Ingeni_Lane5000</v>
      </c>
    </row>
    <row r="16" spans="1:7" ht="9.75" customHeight="1">
      <c r="A16" s="9" t="s">
        <v>23</v>
      </c>
      <c r="B16" s="10" t="s">
        <v>60</v>
      </c>
      <c r="C16" s="11" t="s">
        <v>26</v>
      </c>
      <c r="D16" s="9" t="s">
        <v>31</v>
      </c>
      <c r="E16" s="15" t="s">
        <v>57</v>
      </c>
      <c r="F16" s="12"/>
      <c r="G16" s="13" t="str">
        <f>HYPERLINK("https://drive.google.com/file/d/16kztV1blDv-zi3n57MnbqxGMW0Z-LluH/view?usp=sharing","2207 Ingeni_Desk5000")</f>
        <v>2207 Ingeni_Desk5000</v>
      </c>
    </row>
    <row r="17" spans="1:7" ht="9.75" customHeight="1">
      <c r="A17" s="9" t="s">
        <v>9</v>
      </c>
      <c r="B17" s="10" t="s">
        <v>61</v>
      </c>
      <c r="C17" s="11" t="s">
        <v>12</v>
      </c>
      <c r="D17" s="9" t="s">
        <v>31</v>
      </c>
      <c r="E17" s="14" t="s">
        <v>62</v>
      </c>
      <c r="F17" s="12" t="s">
        <v>8</v>
      </c>
      <c r="G17" s="13" t="str">
        <f>HYPERLINK("https://drive.google.com/file/d/0B9vmd7tJVztvM3FRRTFPLVFyM1k/view?usp=sharing","2206 YOMOVA Desktop")</f>
        <v>2206 YOMOVA Desktop</v>
      </c>
    </row>
    <row r="18" spans="1:7" ht="9.75" customHeight="1">
      <c r="A18" s="9" t="s">
        <v>15</v>
      </c>
      <c r="B18" s="10" t="s">
        <v>63</v>
      </c>
      <c r="C18" s="11" t="s">
        <v>64</v>
      </c>
      <c r="D18" s="9" t="s">
        <v>31</v>
      </c>
      <c r="E18" s="9" t="s">
        <v>65</v>
      </c>
      <c r="F18" s="12"/>
      <c r="G18" s="13" t="str">
        <f>HYPERLINK("https://drive.google.com/file/d/0B9vmd7tJVztvWTFWYl9qOUdkaGs/view?usp=sharing","2204 P400u")</f>
        <v>2204 P400u</v>
      </c>
    </row>
    <row r="19" spans="1:7" ht="9.75" customHeight="1">
      <c r="A19" s="9" t="s">
        <v>15</v>
      </c>
      <c r="B19" s="10" t="s">
        <v>66</v>
      </c>
      <c r="C19" s="11" t="s">
        <v>67</v>
      </c>
      <c r="D19" s="9" t="s">
        <v>31</v>
      </c>
      <c r="E19" s="9" t="s">
        <v>68</v>
      </c>
      <c r="F19" s="12"/>
      <c r="G19" s="13" t="str">
        <f>HYPERLINK("https://drive.google.com/file/d/0B9vmd7tJVztvSW9oRU0xRmhnTFk/view?usp=sharing","2203 P400")</f>
        <v>2203 P400</v>
      </c>
    </row>
    <row r="20" spans="1:7" ht="9.75" customHeight="1">
      <c r="A20" s="9" t="s">
        <v>15</v>
      </c>
      <c r="B20" s="10" t="s">
        <v>69</v>
      </c>
      <c r="C20" s="11" t="s">
        <v>17</v>
      </c>
      <c r="D20" s="9" t="s">
        <v>31</v>
      </c>
      <c r="E20" s="9" t="s">
        <v>70</v>
      </c>
      <c r="F20" s="12"/>
      <c r="G20" s="13" t="str">
        <f>HYPERLINK("https://drive.google.com/file/d/0B9vmd7tJVztvb3hmZUhVQlpJY2c/view?usp=sharing","2202 VX520-VX820")</f>
        <v>2202 VX520-VX820</v>
      </c>
    </row>
    <row r="21" spans="1:7" ht="9.75" customHeight="1">
      <c r="A21" s="9" t="s">
        <v>15</v>
      </c>
      <c r="B21" s="10" t="s">
        <v>71</v>
      </c>
      <c r="C21" s="11" t="s">
        <v>72</v>
      </c>
      <c r="D21" s="9" t="s">
        <v>31</v>
      </c>
      <c r="E21" s="9" t="s">
        <v>65</v>
      </c>
      <c r="F21" s="12"/>
      <c r="G21" s="13" t="str">
        <f>HYPERLINK("https://drive.google.com/file/d/0B9vmd7tJVztvM0pEV0lUOElIb2c/view?usp=sharing","2201 VX820u")</f>
        <v>2201 VX820u</v>
      </c>
    </row>
    <row r="22" spans="1:7" ht="9.75" customHeight="1">
      <c r="A22" s="9" t="s">
        <v>15</v>
      </c>
      <c r="B22" s="10" t="s">
        <v>73</v>
      </c>
      <c r="C22" s="11" t="s">
        <v>74</v>
      </c>
      <c r="D22" s="9" t="s">
        <v>31</v>
      </c>
      <c r="E22" s="9" t="s">
        <v>68</v>
      </c>
      <c r="F22" s="12"/>
      <c r="G22" s="13" t="str">
        <f>HYPERLINK("https://drive.google.com/file/d/0B9vmd7tJVztvUXhjUmUwbDRETWc/view?usp=sharing","2200 VX820")</f>
        <v>2200 VX820</v>
      </c>
    </row>
    <row r="23" spans="1:7" ht="9.75" customHeight="1">
      <c r="A23" s="9" t="s">
        <v>15</v>
      </c>
      <c r="B23" s="10" t="s">
        <v>75</v>
      </c>
      <c r="C23" s="11" t="s">
        <v>18</v>
      </c>
      <c r="D23" s="9" t="s">
        <v>31</v>
      </c>
      <c r="E23" s="9" t="s">
        <v>43</v>
      </c>
      <c r="F23" s="12"/>
      <c r="G23" s="13" t="str">
        <f>HYPERLINK("https://drive.google.com/file/d/0B9vmd7tJVztvM0FhSDBwd09DY00/view?usp=sharing","2199 VX520")</f>
        <v>2199 VX520</v>
      </c>
    </row>
    <row r="24" spans="1:7" ht="9.75" customHeight="1">
      <c r="A24" s="9" t="s">
        <v>15</v>
      </c>
      <c r="B24" s="10" t="s">
        <v>76</v>
      </c>
      <c r="C24" s="11" t="s">
        <v>16</v>
      </c>
      <c r="D24" s="9" t="s">
        <v>31</v>
      </c>
      <c r="E24" s="9" t="s">
        <v>43</v>
      </c>
      <c r="F24" s="12"/>
      <c r="G24" s="13" t="str">
        <f>HYPERLINK("https://drive.google.com/file/d/0B9vmd7tJVztvM2dud2tkVzJmd28/view?usp=sharing","2198 VX680")</f>
        <v>2198 VX680</v>
      </c>
    </row>
    <row r="25" spans="1:7" ht="9.75" customHeight="1">
      <c r="A25" s="9" t="s">
        <v>9</v>
      </c>
      <c r="B25" s="10" t="s">
        <v>77</v>
      </c>
      <c r="C25" s="11" t="s">
        <v>13</v>
      </c>
      <c r="D25" s="9" t="s">
        <v>31</v>
      </c>
      <c r="E25" s="14" t="s">
        <v>78</v>
      </c>
      <c r="F25" s="12" t="s">
        <v>8</v>
      </c>
      <c r="G25" s="13" t="str">
        <f>HYPERLINK("https://drive.google.com/file/d/0B9vmd7tJVztvT1JxbGozRVdBanM/view?usp=sharing","2197 Yoximo")</f>
        <v>2197 Yoximo</v>
      </c>
    </row>
    <row r="26" spans="1:7" ht="9.75" customHeight="1">
      <c r="A26" s="9" t="s">
        <v>9</v>
      </c>
      <c r="B26" s="10" t="s">
        <v>79</v>
      </c>
      <c r="C26" s="11" t="s">
        <v>14</v>
      </c>
      <c r="D26" s="9" t="s">
        <v>31</v>
      </c>
      <c r="E26" s="14" t="s">
        <v>62</v>
      </c>
      <c r="F26" s="12" t="s">
        <v>8</v>
      </c>
      <c r="G26" s="13" t="str">
        <f>HYPERLINK("https://drive.google.com/file/d/0B9vmd7tJVztvMm5KNWlzZUlYdk0/view?usp=sharing","2196 Yomani XR/ML")</f>
        <v>2196 Yomani XR/ML</v>
      </c>
    </row>
    <row r="27" spans="1:7" ht="9.75" customHeight="1">
      <c r="A27" s="9" t="s">
        <v>9</v>
      </c>
      <c r="B27" s="10" t="s">
        <v>80</v>
      </c>
      <c r="C27" s="11" t="s">
        <v>10</v>
      </c>
      <c r="D27" s="9" t="s">
        <v>31</v>
      </c>
      <c r="E27" s="14" t="s">
        <v>81</v>
      </c>
      <c r="F27" s="12" t="s">
        <v>8</v>
      </c>
      <c r="G27" s="13" t="str">
        <f>HYPERLINK("https://drive.google.com/file/d/1zRT2S4suW6z73OtwJ9M0r6-lQ5u5e31L/view?usp=sharing","2195 VALINA")</f>
        <v>2195 VALINA</v>
      </c>
    </row>
    <row r="28" spans="1:7" ht="9.75" customHeight="1">
      <c r="A28" s="9" t="s">
        <v>23</v>
      </c>
      <c r="B28" s="10" t="s">
        <v>82</v>
      </c>
      <c r="C28" s="11" t="s">
        <v>83</v>
      </c>
      <c r="D28" s="9" t="s">
        <v>31</v>
      </c>
      <c r="E28" s="15" t="s">
        <v>57</v>
      </c>
      <c r="F28" s="12"/>
      <c r="G28" s="13" t="str">
        <f>HYPERLINK("https://drive.google.com/file/d/127nvyge6gfawhRYITU0-jWgB3nJqLSZ3/view?usp=sharing","2194 Ingenico_iWL250W")</f>
        <v>2194 Ingenico_iWL250W</v>
      </c>
    </row>
    <row r="29" spans="1:7" ht="9.75" customHeight="1">
      <c r="A29" s="9" t="s">
        <v>23</v>
      </c>
      <c r="B29" s="10" t="s">
        <v>84</v>
      </c>
      <c r="C29" s="11" t="s">
        <v>85</v>
      </c>
      <c r="D29" s="9" t="s">
        <v>31</v>
      </c>
      <c r="E29" s="15" t="s">
        <v>57</v>
      </c>
      <c r="F29" s="12"/>
      <c r="G29" s="13" t="str">
        <f>HYPERLINK("https://drive.google.com/file/d/1OrvtGp1HeQA-a7fMfybMzyLDiEWZpSvy/view?usp=sharing","2193 Ingenico_iWL250G")</f>
        <v>2193 Ingenico_iWL250G</v>
      </c>
    </row>
    <row r="30" spans="1:7" ht="9.75" customHeight="1">
      <c r="A30" s="9" t="s">
        <v>23</v>
      </c>
      <c r="B30" s="10" t="s">
        <v>86</v>
      </c>
      <c r="C30" s="11" t="s">
        <v>87</v>
      </c>
      <c r="D30" s="9" t="s">
        <v>31</v>
      </c>
      <c r="E30" s="15" t="s">
        <v>57</v>
      </c>
      <c r="F30" s="12"/>
      <c r="G30" s="13" t="str">
        <f>HYPERLINK("https://drive.google.com/file/d/1gw5qD_OnXwF-q9Nt0R_TbAyH0CTuOful/view?usp=sharing","2192 Ingenico_iCT250")</f>
        <v>2192 Ingenico_iCT250</v>
      </c>
    </row>
    <row r="31" spans="1:7" ht="9.75" customHeight="1">
      <c r="A31" s="9" t="s">
        <v>35</v>
      </c>
      <c r="B31" s="10" t="s">
        <v>88</v>
      </c>
      <c r="C31" s="11" t="s">
        <v>89</v>
      </c>
      <c r="D31" s="9" t="s">
        <v>31</v>
      </c>
      <c r="E31" s="14" t="s">
        <v>90</v>
      </c>
      <c r="F31" s="12"/>
      <c r="G31" s="13" t="str">
        <f>HYPERLINK("https://drive.google.com/file/d/0B9vmd7tJVztvN2JBWVdQLThOcjg/view?usp=sharing","LANE5000-Car-Ce")</f>
        <v>LANE5000-Car-Ce</v>
      </c>
    </row>
    <row r="32" spans="1:7" ht="9.75" customHeight="1">
      <c r="A32" s="9" t="s">
        <v>9</v>
      </c>
      <c r="B32" s="10" t="s">
        <v>91</v>
      </c>
      <c r="C32" s="11" t="s">
        <v>12</v>
      </c>
      <c r="D32" s="9" t="s">
        <v>31</v>
      </c>
      <c r="E32" s="14" t="s">
        <v>78</v>
      </c>
      <c r="F32" s="12" t="s">
        <v>8</v>
      </c>
      <c r="G32" s="13" t="str">
        <f>HYPERLINK("https://drive.google.com/file/d/0B9vmd7tJVztvSlNoUnpOWE85NFU/view?usp=sharing","2190 YOMOVA Desktop")</f>
        <v>2190 YOMOVA Desktop</v>
      </c>
    </row>
    <row r="33" spans="1:7" ht="9.75" customHeight="1">
      <c r="A33" s="9" t="s">
        <v>35</v>
      </c>
      <c r="B33" s="10" t="s">
        <v>92</v>
      </c>
      <c r="C33" s="11" t="s">
        <v>93</v>
      </c>
      <c r="D33" s="9" t="s">
        <v>31</v>
      </c>
      <c r="E33" s="14" t="s">
        <v>7</v>
      </c>
      <c r="F33" s="12"/>
      <c r="G33" s="13" t="str">
        <f>HYPERLINK("https://drive.google.com/open?id=101HGVtF-HMa0uPf7qEyZ-Xw8o6PpliMq/view?usp=sharing","2189 Yoximo-Ce")</f>
        <v>2189 Yoximo-Ce</v>
      </c>
    </row>
    <row r="34" spans="1:7" ht="9.75" customHeight="1">
      <c r="A34" s="9" t="s">
        <v>35</v>
      </c>
      <c r="B34" s="10" t="s">
        <v>94</v>
      </c>
      <c r="C34" s="11" t="s">
        <v>95</v>
      </c>
      <c r="D34" s="9" t="s">
        <v>31</v>
      </c>
      <c r="E34" s="14" t="s">
        <v>7</v>
      </c>
      <c r="F34" s="12"/>
      <c r="G34" s="13" t="str">
        <f>HYPERLINK("https://drive.google.com/file/d/1V4R_6P1ADcSklfviWDLtggX8IRV5GJBF/view?usp=sharing","2188 Yomani XR-Ce")</f>
        <v>2188 Yomani XR-Ce</v>
      </c>
    </row>
    <row r="35" spans="1:7" ht="9.75" customHeight="1">
      <c r="A35" s="9" t="s">
        <v>35</v>
      </c>
      <c r="B35" s="10" t="s">
        <v>96</v>
      </c>
      <c r="C35" s="11" t="s">
        <v>97</v>
      </c>
      <c r="D35" s="9" t="s">
        <v>31</v>
      </c>
      <c r="E35" s="14" t="s">
        <v>38</v>
      </c>
      <c r="F35" s="12"/>
      <c r="G35" s="13" t="str">
        <f>HYPERLINK("https://drive.google.com/file/d/1tLcEZncBKF32UuMuhWfXOnv0ruZB4wDG/view?usp=sharing","2187 Move3500-Ce")</f>
        <v>2187 Move3500-Ce</v>
      </c>
    </row>
    <row r="36" spans="1:7" ht="9.75" customHeight="1">
      <c r="A36" s="9" t="s">
        <v>15</v>
      </c>
      <c r="B36" s="10" t="s">
        <v>98</v>
      </c>
      <c r="C36" s="11" t="s">
        <v>67</v>
      </c>
      <c r="D36" s="9" t="s">
        <v>31</v>
      </c>
      <c r="E36" s="9" t="s">
        <v>99</v>
      </c>
      <c r="F36" s="12"/>
      <c r="G36" s="13" t="str">
        <f>HYPERLINK("https://drive.google.com/file/d/0B9vmd7tJVztvQmIwb0hrWllGdzA/view?usp=sharing","2186 P400")</f>
        <v>2186 P400</v>
      </c>
    </row>
    <row r="37" spans="1:7" ht="9.75" customHeight="1">
      <c r="A37" s="9" t="s">
        <v>35</v>
      </c>
      <c r="B37" s="10" t="s">
        <v>100</v>
      </c>
      <c r="C37" s="11" t="s">
        <v>101</v>
      </c>
      <c r="D37" s="9" t="s">
        <v>31</v>
      </c>
      <c r="E37" s="14" t="s">
        <v>7</v>
      </c>
      <c r="F37" s="12"/>
      <c r="G37" s="13" t="str">
        <f>HYPERLINK("https://drive.google.com/file/d/0B9vmd7tJVztvcTRIVVMtcDFJSms/view?usp=sharing","2185 ICT250-Ce")</f>
        <v>2185 ICT250-Ce</v>
      </c>
    </row>
    <row r="38" spans="1:7" ht="9.75" customHeight="1">
      <c r="A38" s="9" t="s">
        <v>9</v>
      </c>
      <c r="B38" s="10" t="s">
        <v>102</v>
      </c>
      <c r="C38" s="11" t="s">
        <v>13</v>
      </c>
      <c r="D38" s="9" t="s">
        <v>31</v>
      </c>
      <c r="E38" s="14" t="s">
        <v>78</v>
      </c>
      <c r="F38" s="12" t="s">
        <v>8</v>
      </c>
      <c r="G38" s="13" t="str">
        <f>HYPERLINK("https://drive.google.com/file/d/0B9vmd7tJVztvbm1MRUswMHZJOE0/view?usp=sharing","2184 Yoximo")</f>
        <v>2184 Yoximo</v>
      </c>
    </row>
    <row r="39" spans="1:7" ht="9.75" customHeight="1">
      <c r="A39" s="9" t="s">
        <v>9</v>
      </c>
      <c r="B39" s="10" t="s">
        <v>103</v>
      </c>
      <c r="C39" s="11" t="s">
        <v>11</v>
      </c>
      <c r="D39" s="9" t="s">
        <v>31</v>
      </c>
      <c r="E39" s="14" t="s">
        <v>104</v>
      </c>
      <c r="F39" s="12" t="s">
        <v>8</v>
      </c>
      <c r="G39" s="13" t="str">
        <f>HYPERLINK("https://drive.google.com/file/d/0B9vmd7tJVztvemtEbnBRT0VDRTg/view?usp=sharing","2183 Yoneo")</f>
        <v>2183 Yoneo</v>
      </c>
    </row>
    <row r="40" spans="1:7" ht="9.75" customHeight="1">
      <c r="A40" s="9" t="s">
        <v>9</v>
      </c>
      <c r="B40" s="10" t="s">
        <v>105</v>
      </c>
      <c r="C40" s="11" t="s">
        <v>14</v>
      </c>
      <c r="D40" s="9" t="s">
        <v>31</v>
      </c>
      <c r="E40" s="14" t="s">
        <v>62</v>
      </c>
      <c r="F40" s="12" t="s">
        <v>8</v>
      </c>
      <c r="G40" s="13" t="str">
        <f>HYPERLINK("https://drive.google.com/file/d/0B9vmd7tJVztvTkVlNUNqXzdsQk0/view?usp=sharing","2182 Yomani XR/ML")</f>
        <v>2182 Yomani XR/ML</v>
      </c>
    </row>
    <row r="41" spans="1:7" ht="9.75" customHeight="1">
      <c r="A41" s="9" t="s">
        <v>9</v>
      </c>
      <c r="B41" s="10" t="s">
        <v>106</v>
      </c>
      <c r="C41" s="11" t="s">
        <v>107</v>
      </c>
      <c r="D41" s="9" t="s">
        <v>31</v>
      </c>
      <c r="E41" s="14" t="s">
        <v>108</v>
      </c>
      <c r="F41" s="12" t="s">
        <v>8</v>
      </c>
      <c r="G41" s="13" t="str">
        <f>HYPERLINK("https://drive.google.com/file/d/0B9vmd7tJVztvTDVyT0t6S0FUX0k/view?usp=sharing","2181 Xenteo-Retail")</f>
        <v>2181 Xenteo-Retail</v>
      </c>
    </row>
    <row r="42" spans="1:7" ht="9.75" customHeight="1">
      <c r="A42" s="9" t="s">
        <v>9</v>
      </c>
      <c r="B42" s="10" t="s">
        <v>109</v>
      </c>
      <c r="C42" s="11" t="s">
        <v>110</v>
      </c>
      <c r="D42" s="9" t="s">
        <v>31</v>
      </c>
      <c r="E42" s="14" t="s">
        <v>111</v>
      </c>
      <c r="F42" s="12" t="s">
        <v>8</v>
      </c>
      <c r="G42" s="13" t="str">
        <f>HYPERLINK("https://drive.google.com/file/d/0B9vmd7tJVztvM3VFRmZIUFJFVzA/view?usp=sharing","2180 Xenteo-Petrol")</f>
        <v>2180 Xenteo-Petrol</v>
      </c>
    </row>
    <row r="43" spans="1:7" ht="9.75" customHeight="1">
      <c r="A43" s="9" t="s">
        <v>15</v>
      </c>
      <c r="B43" s="10" t="s">
        <v>112</v>
      </c>
      <c r="C43" s="11" t="s">
        <v>113</v>
      </c>
      <c r="D43" s="9" t="s">
        <v>31</v>
      </c>
      <c r="E43" s="9" t="s">
        <v>50</v>
      </c>
      <c r="F43" s="12" t="s">
        <v>8</v>
      </c>
      <c r="G43" s="13" t="str">
        <f>HYPERLINK("https://drive.google.com/file/d/0B9vmd7tJVztvdGZRdVFtUUx3VTA/view?usp=sharing","2177 OPP-C60S")</f>
        <v>2177 OPP-C60S</v>
      </c>
    </row>
    <row r="44" spans="1:7" ht="9.75" customHeight="1">
      <c r="A44" s="9" t="s">
        <v>15</v>
      </c>
      <c r="B44" s="10" t="s">
        <v>114</v>
      </c>
      <c r="C44" s="11" t="s">
        <v>115</v>
      </c>
      <c r="D44" s="9" t="s">
        <v>31</v>
      </c>
      <c r="E44" s="9" t="s">
        <v>50</v>
      </c>
      <c r="F44" s="12" t="s">
        <v>8</v>
      </c>
      <c r="G44" s="13" t="str">
        <f>HYPERLINK("https://drive.google.com/file/d/0B9vmd7tJVztvTi1jSF9qZ0U1dlE/view?usp=sharing","2176 OPP-C60C")</f>
        <v>2176 OPP-C60C</v>
      </c>
    </row>
    <row r="45" spans="1:7" ht="9.75" customHeight="1">
      <c r="A45" s="9" t="s">
        <v>15</v>
      </c>
      <c r="B45" s="10" t="s">
        <v>116</v>
      </c>
      <c r="C45" s="11" t="s">
        <v>117</v>
      </c>
      <c r="D45" s="9" t="s">
        <v>31</v>
      </c>
      <c r="E45" s="9" t="s">
        <v>118</v>
      </c>
      <c r="F45" s="12" t="s">
        <v>8</v>
      </c>
      <c r="G45" s="13" t="str">
        <f>HYPERLINK("https://drive.google.com/file/d/0B9vmd7tJVztvZ0hKSXNPTi13ZGs/view?usp=sharing","2175 OPM-C60")</f>
        <v>2175 OPM-C60</v>
      </c>
    </row>
    <row r="46" spans="1:7" ht="9.75" customHeight="1">
      <c r="A46" s="9" t="s">
        <v>15</v>
      </c>
      <c r="B46" s="10" t="s">
        <v>119</v>
      </c>
      <c r="C46" s="11" t="s">
        <v>27</v>
      </c>
      <c r="D46" s="9" t="s">
        <v>31</v>
      </c>
      <c r="E46" s="9" t="s">
        <v>120</v>
      </c>
      <c r="F46" s="12" t="s">
        <v>8</v>
      </c>
      <c r="G46" s="13" t="str">
        <f>HYPERLINK("https://drive.google.com/file/d/0B9vmd7tJVztvWnlXY2dDb3l5c1E/view?usp=sharing","2174 OPM-C60")</f>
        <v>2174 OPM-C60</v>
      </c>
    </row>
    <row r="47" spans="1:7" ht="9.75" customHeight="1">
      <c r="A47" s="9" t="s">
        <v>23</v>
      </c>
      <c r="B47" s="10" t="s">
        <v>121</v>
      </c>
      <c r="C47" s="11" t="s">
        <v>122</v>
      </c>
      <c r="D47" s="9" t="s">
        <v>31</v>
      </c>
      <c r="E47" s="9" t="s">
        <v>123</v>
      </c>
      <c r="F47" s="12"/>
      <c r="G47" s="13" t="str">
        <f>HYPERLINK("https://drive.google.com/file/d/1_4qdNYEa1KQqKqatFaBnqLk9T_lzSVDW/view?usp=sharing","2173 Ingenico_iUI120C")</f>
        <v>2173 Ingenico_iUI120C</v>
      </c>
    </row>
    <row r="48" spans="1:7" ht="9.75" customHeight="1">
      <c r="A48" s="9" t="s">
        <v>15</v>
      </c>
      <c r="B48" s="10" t="s">
        <v>124</v>
      </c>
      <c r="C48" s="11" t="s">
        <v>125</v>
      </c>
      <c r="D48" s="9" t="s">
        <v>31</v>
      </c>
      <c r="E48" s="9" t="s">
        <v>32</v>
      </c>
      <c r="F48" s="12"/>
      <c r="G48" s="13" t="str">
        <f>HYPERLINK("https://drive.google.com/file/d/0B9vmd7tJVztvTGpVY0YwZjM4bGc/view?usp=sharing","2172 E355-IOS")</f>
        <v>2172 E355-IOS</v>
      </c>
    </row>
    <row r="49" spans="1:7" ht="9.75" customHeight="1">
      <c r="A49" s="9" t="s">
        <v>9</v>
      </c>
      <c r="B49" s="10" t="s">
        <v>126</v>
      </c>
      <c r="C49" s="11" t="s">
        <v>13</v>
      </c>
      <c r="D49" s="9" t="s">
        <v>31</v>
      </c>
      <c r="E49" s="14" t="s">
        <v>78</v>
      </c>
      <c r="F49" s="12" t="s">
        <v>8</v>
      </c>
      <c r="G49" s="13" t="str">
        <f>HYPERLINK("https://drive.google.com/file/d/0B9vmd7tJVztvTFlGLVVib1hQd0E/view?usp=sharing","2171 Yoximo")</f>
        <v>2171 Yoximo</v>
      </c>
    </row>
    <row r="50" spans="1:7" ht="9.75" customHeight="1">
      <c r="A50" s="9" t="s">
        <v>9</v>
      </c>
      <c r="B50" s="10" t="s">
        <v>127</v>
      </c>
      <c r="C50" s="11" t="s">
        <v>11</v>
      </c>
      <c r="D50" s="9" t="s">
        <v>31</v>
      </c>
      <c r="E50" s="14" t="s">
        <v>104</v>
      </c>
      <c r="F50" s="12" t="s">
        <v>8</v>
      </c>
      <c r="G50" s="13" t="str">
        <f>HYPERLINK("https://drive.google.com/file/d/0B9vmd7tJVztvcHB5Q0ZMWU5tdk0/view?usp=sharing","2170 Yoneo")</f>
        <v>2170 Yoneo</v>
      </c>
    </row>
    <row r="51" spans="1:7" ht="9.75" customHeight="1">
      <c r="A51" s="9" t="s">
        <v>9</v>
      </c>
      <c r="B51" s="10" t="s">
        <v>128</v>
      </c>
      <c r="C51" s="11" t="s">
        <v>14</v>
      </c>
      <c r="D51" s="9" t="s">
        <v>31</v>
      </c>
      <c r="E51" s="14" t="s">
        <v>129</v>
      </c>
      <c r="F51" s="12" t="s">
        <v>8</v>
      </c>
      <c r="G51" s="13" t="str">
        <f>HYPERLINK("https://drive.google.com/file/d/0B9vmd7tJVztvVVRFR0JSUy1zV3M/view?usp=sharing","2169 Yomani XR/ML")</f>
        <v>2169 Yomani XR/ML</v>
      </c>
    </row>
    <row r="52" spans="1:7" ht="9.75" customHeight="1">
      <c r="A52" s="9" t="s">
        <v>9</v>
      </c>
      <c r="B52" s="10" t="s">
        <v>130</v>
      </c>
      <c r="C52" s="11" t="s">
        <v>131</v>
      </c>
      <c r="D52" s="9" t="s">
        <v>31</v>
      </c>
      <c r="E52" s="14" t="s">
        <v>104</v>
      </c>
      <c r="F52" s="12" t="s">
        <v>8</v>
      </c>
      <c r="G52" s="13" t="str">
        <f>HYPERLINK("https://drive.google.com/file/d/0B9vmd7tJVztvNGMwVUI4eFRrYVU/view?usp=sharing","2168 Xentim")</f>
        <v>2168 Xentim</v>
      </c>
    </row>
    <row r="53" spans="1:7" ht="9.75" customHeight="1">
      <c r="A53" s="9" t="s">
        <v>9</v>
      </c>
      <c r="B53" s="10" t="s">
        <v>132</v>
      </c>
      <c r="C53" s="11" t="s">
        <v>107</v>
      </c>
      <c r="D53" s="9" t="s">
        <v>31</v>
      </c>
      <c r="E53" s="14" t="s">
        <v>108</v>
      </c>
      <c r="F53" s="12" t="s">
        <v>8</v>
      </c>
      <c r="G53" s="13" t="str">
        <f>HYPERLINK("https://drive.google.com/file/d/0B9vmd7tJVztvX2J3M2NEOGY4LWc/view?usp=sharing","2167 Xenteo-Retail")</f>
        <v>2167 Xenteo-Retail</v>
      </c>
    </row>
    <row r="54" spans="1:7" ht="9.75" customHeight="1">
      <c r="A54" s="9" t="s">
        <v>9</v>
      </c>
      <c r="B54" s="10" t="s">
        <v>133</v>
      </c>
      <c r="C54" s="11" t="s">
        <v>110</v>
      </c>
      <c r="D54" s="9" t="s">
        <v>31</v>
      </c>
      <c r="E54" s="14" t="s">
        <v>111</v>
      </c>
      <c r="F54" s="12" t="s">
        <v>8</v>
      </c>
      <c r="G54" s="13" t="str">
        <f>HYPERLINK("https://drive.google.com/file/d/0B9vmd7tJVztvSTk4OXpQU3RsZW8/view?usp=sharing","2166 Xenteo-Petrol")</f>
        <v>2166 Xenteo-Petrol</v>
      </c>
    </row>
    <row r="55" spans="1:7" ht="9.75" customHeight="1">
      <c r="A55" s="9" t="s">
        <v>15</v>
      </c>
      <c r="B55" s="10" t="s">
        <v>134</v>
      </c>
      <c r="C55" s="11" t="s">
        <v>135</v>
      </c>
      <c r="D55" s="9" t="s">
        <v>31</v>
      </c>
      <c r="E55" s="9" t="s">
        <v>32</v>
      </c>
      <c r="F55" s="12"/>
      <c r="G55" s="13" t="str">
        <f>HYPERLINK("https://drive.google.com/file/d/0B9vmd7tJVztvNVVoUWpLbVgwUXM/view?usp=sharing","2164 E355-Android")</f>
        <v>2164 E355-Android</v>
      </c>
    </row>
    <row r="56" spans="1:7" ht="9.75" customHeight="1">
      <c r="A56" s="9" t="s">
        <v>15</v>
      </c>
      <c r="B56" s="10" t="s">
        <v>136</v>
      </c>
      <c r="C56" s="11" t="s">
        <v>17</v>
      </c>
      <c r="D56" s="9" t="s">
        <v>31</v>
      </c>
      <c r="E56" s="9" t="s">
        <v>99</v>
      </c>
      <c r="F56" s="12"/>
      <c r="G56" s="13" t="str">
        <f>HYPERLINK("https://drive.google.com/file/d/0B9vmd7tJVztvRWxhVUdGb0s3RWc/view?usp=sharing","2163 VX520-VX820")</f>
        <v>2163 VX520-VX820</v>
      </c>
    </row>
    <row r="57" spans="1:7" ht="9.75" customHeight="1">
      <c r="A57" s="9" t="s">
        <v>15</v>
      </c>
      <c r="B57" s="10" t="s">
        <v>137</v>
      </c>
      <c r="C57" s="11" t="s">
        <v>138</v>
      </c>
      <c r="D57" s="9" t="s">
        <v>31</v>
      </c>
      <c r="E57" s="9" t="s">
        <v>99</v>
      </c>
      <c r="F57" s="12"/>
      <c r="G57" s="13" t="str">
        <f>HYPERLINK("https://drive.google.com/file/d/0B9vmd7tJVztvX0pfQnUxekZLVHc/view?usp=sharing","2162 VX570-VX820")</f>
        <v>2162 VX570-VX820</v>
      </c>
    </row>
    <row r="58" spans="1:7" ht="9.75" customHeight="1">
      <c r="A58" s="9" t="s">
        <v>15</v>
      </c>
      <c r="B58" s="10" t="s">
        <v>139</v>
      </c>
      <c r="C58" s="11" t="s">
        <v>16</v>
      </c>
      <c r="D58" s="9" t="s">
        <v>31</v>
      </c>
      <c r="E58" s="9" t="s">
        <v>140</v>
      </c>
      <c r="F58" s="12"/>
      <c r="G58" s="13" t="str">
        <f>HYPERLINK("https://drive.google.com/file/d/0B9vmd7tJVztvM2NYa0lYVmFURUk/view?usp=sharing","2161 VX680")</f>
        <v>2161 VX680</v>
      </c>
    </row>
    <row r="59" spans="1:7" ht="9.75" customHeight="1">
      <c r="A59" s="9" t="s">
        <v>15</v>
      </c>
      <c r="B59" s="10" t="s">
        <v>141</v>
      </c>
      <c r="C59" s="11" t="s">
        <v>18</v>
      </c>
      <c r="D59" s="9" t="s">
        <v>31</v>
      </c>
      <c r="E59" s="9" t="s">
        <v>140</v>
      </c>
      <c r="F59" s="12"/>
      <c r="G59" s="13" t="str">
        <f>HYPERLINK("https://drive.google.com/file/d/0B9vmd7tJVztvOTRCeXp3RkgyRFk/view?usp=sharing","2160 VX520")</f>
        <v>2160 VX520</v>
      </c>
    </row>
    <row r="60" spans="1:7" ht="9.75" customHeight="1">
      <c r="A60" s="9" t="s">
        <v>15</v>
      </c>
      <c r="B60" s="10" t="s">
        <v>142</v>
      </c>
      <c r="C60" s="11" t="s">
        <v>143</v>
      </c>
      <c r="D60" s="9" t="s">
        <v>31</v>
      </c>
      <c r="E60" s="9" t="s">
        <v>99</v>
      </c>
      <c r="F60" s="12"/>
      <c r="G60" s="13" t="str">
        <f>HYPERLINK("https://drive.google.com/file/d/0B9vmd7tJVztvM1VjcmN5UlNzUVU/view?usp=sharing","2159 VX825")</f>
        <v>2159 VX825</v>
      </c>
    </row>
    <row r="61" spans="1:7" ht="9.75" customHeight="1">
      <c r="A61" s="9" t="s">
        <v>15</v>
      </c>
      <c r="B61" s="10" t="s">
        <v>144</v>
      </c>
      <c r="C61" s="11" t="s">
        <v>72</v>
      </c>
      <c r="D61" s="9" t="s">
        <v>31</v>
      </c>
      <c r="E61" s="9" t="s">
        <v>145</v>
      </c>
      <c r="F61" s="12"/>
      <c r="G61" s="13" t="str">
        <f>HYPERLINK("https://drive.google.com/file/d/0B9vmd7tJVztvcjhmRmZyZkFrT2s/view?usp=sharing","2158 VX820u")</f>
        <v>2158 VX820u</v>
      </c>
    </row>
    <row r="62" spans="1:7" ht="9.75" customHeight="1">
      <c r="A62" s="9" t="s">
        <v>15</v>
      </c>
      <c r="B62" s="10" t="s">
        <v>146</v>
      </c>
      <c r="C62" s="11" t="s">
        <v>74</v>
      </c>
      <c r="D62" s="9" t="s">
        <v>31</v>
      </c>
      <c r="E62" s="9" t="s">
        <v>99</v>
      </c>
      <c r="F62" s="12"/>
      <c r="G62" s="13" t="str">
        <f>HYPERLINK("https://drive.google.com/file/d/0B9vmd7tJVztvWVE4ODVLQTBGY3c/view?usp=sharing","2157 VX820")</f>
        <v>2157 VX820</v>
      </c>
    </row>
    <row r="63" spans="1:7" ht="9.75" customHeight="1">
      <c r="A63" s="9" t="s">
        <v>35</v>
      </c>
      <c r="B63" s="10" t="s">
        <v>147</v>
      </c>
      <c r="C63" s="11" t="s">
        <v>148</v>
      </c>
      <c r="D63" s="9" t="s">
        <v>31</v>
      </c>
      <c r="E63" s="14" t="s">
        <v>7</v>
      </c>
      <c r="F63" s="12"/>
      <c r="G63" s="13" t="str">
        <f>HYPERLINK("https://drive.google.com/file/d/0B9vmd7tJVztvT2N1ZjF6SW9LelE/view?usp=sharing","2156 IWL250-Ce")</f>
        <v>2156 IWL250-Ce</v>
      </c>
    </row>
    <row r="64" spans="1:7" ht="9.75" customHeight="1">
      <c r="A64" s="9" t="s">
        <v>35</v>
      </c>
      <c r="B64" s="10" t="s">
        <v>149</v>
      </c>
      <c r="C64" s="11" t="s">
        <v>150</v>
      </c>
      <c r="D64" s="9" t="s">
        <v>31</v>
      </c>
      <c r="E64" s="14" t="s">
        <v>7</v>
      </c>
      <c r="F64" s="12"/>
      <c r="G64" s="13" t="str">
        <f>HYPERLINK("https://drive.google.com/file/d/0B9vmd7tJVztvc0h6SXNsWXdDZkk/view?usp=sharing","2154 ICT220-Ce")</f>
        <v>2154 ICT220-Ce</v>
      </c>
    </row>
    <row r="65" spans="1:7" ht="9.75" customHeight="1">
      <c r="A65" s="9" t="s">
        <v>9</v>
      </c>
      <c r="B65" s="10" t="s">
        <v>151</v>
      </c>
      <c r="C65" s="11" t="s">
        <v>13</v>
      </c>
      <c r="D65" s="9" t="s">
        <v>31</v>
      </c>
      <c r="E65" s="14" t="s">
        <v>78</v>
      </c>
      <c r="F65" s="12" t="s">
        <v>8</v>
      </c>
      <c r="G65" s="13" t="str">
        <f>HYPERLINK("https://drive.google.com/file/d/0B9vmd7tJVztveHV0RjdwYmMyNGM/view?usp=sharing","2153 Yoximo")</f>
        <v>2153 Yoximo</v>
      </c>
    </row>
    <row r="66" spans="1:7" ht="9.75" customHeight="1">
      <c r="A66" s="9" t="s">
        <v>9</v>
      </c>
      <c r="B66" s="10" t="s">
        <v>152</v>
      </c>
      <c r="C66" s="11" t="s">
        <v>11</v>
      </c>
      <c r="D66" s="9" t="s">
        <v>31</v>
      </c>
      <c r="E66" s="14" t="s">
        <v>104</v>
      </c>
      <c r="F66" s="12" t="s">
        <v>8</v>
      </c>
      <c r="G66" s="13" t="str">
        <f>HYPERLINK("https://drive.google.com/file/d/0B9vmd7tJVztvSTBsbmRqbVlDM1k/view?usp=sharing","2152 Yoneo")</f>
        <v>2152 Yoneo</v>
      </c>
    </row>
    <row r="67" spans="1:7" ht="9.75" customHeight="1">
      <c r="A67" s="9" t="s">
        <v>9</v>
      </c>
      <c r="B67" s="10" t="s">
        <v>153</v>
      </c>
      <c r="C67" s="11" t="s">
        <v>154</v>
      </c>
      <c r="D67" s="9" t="s">
        <v>31</v>
      </c>
      <c r="E67" s="14" t="s">
        <v>62</v>
      </c>
      <c r="F67" s="12" t="s">
        <v>8</v>
      </c>
      <c r="G67" s="13" t="str">
        <f>HYPERLINK("https://drive.google.com/file/d/0B9vmd7tJVztvVGwyUThtRXRkUVE/view?usp=sharing","2151 Yomani")</f>
        <v>2151 Yomani</v>
      </c>
    </row>
    <row r="68" spans="1:7" ht="9.75" customHeight="1">
      <c r="A68" s="9" t="s">
        <v>9</v>
      </c>
      <c r="B68" s="10" t="s">
        <v>155</v>
      </c>
      <c r="C68" s="11" t="s">
        <v>14</v>
      </c>
      <c r="D68" s="9" t="s">
        <v>31</v>
      </c>
      <c r="E68" s="14" t="s">
        <v>156</v>
      </c>
      <c r="F68" s="12" t="s">
        <v>8</v>
      </c>
      <c r="G68" s="13" t="str">
        <f>HYPERLINK("https://drive.google.com/file/d/0B9vmd7tJVztvdUhMRlliOVlqTmc/view?usp=sharing","2150 Yomani XR/ML")</f>
        <v>2150 Yomani XR/ML</v>
      </c>
    </row>
    <row r="69" spans="1:7" ht="9.75" customHeight="1">
      <c r="A69" s="9" t="s">
        <v>9</v>
      </c>
      <c r="B69" s="10" t="s">
        <v>157</v>
      </c>
      <c r="C69" s="11" t="s">
        <v>131</v>
      </c>
      <c r="D69" s="9" t="s">
        <v>31</v>
      </c>
      <c r="E69" s="14" t="s">
        <v>104</v>
      </c>
      <c r="F69" s="12" t="s">
        <v>8</v>
      </c>
      <c r="G69" s="13" t="str">
        <f>HYPERLINK("https://drive.google.com/file/d/0B9vmd7tJVztvaFNUZ1pYZ3YzZUE/view?usp=sharing","2149 Xentim")</f>
        <v>2149 Xentim</v>
      </c>
    </row>
    <row r="70" spans="1:7" ht="9.75" customHeight="1">
      <c r="A70" s="9" t="s">
        <v>9</v>
      </c>
      <c r="B70" s="10" t="s">
        <v>158</v>
      </c>
      <c r="C70" s="11" t="s">
        <v>107</v>
      </c>
      <c r="D70" s="9" t="s">
        <v>31</v>
      </c>
      <c r="E70" s="14" t="s">
        <v>159</v>
      </c>
      <c r="F70" s="12" t="s">
        <v>8</v>
      </c>
      <c r="G70" s="13" t="str">
        <f>HYPERLINK("https://drive.google.com/file/d/0B9vmd7tJVztvTDZuZ0RwS3ZlQkk/view?usp=sharing","2148 Xenteo-Retail")</f>
        <v>2148 Xenteo-Retail</v>
      </c>
    </row>
    <row r="71" spans="1:7" ht="9.75" customHeight="1">
      <c r="A71" s="9" t="s">
        <v>9</v>
      </c>
      <c r="B71" s="10" t="s">
        <v>160</v>
      </c>
      <c r="C71" s="11" t="s">
        <v>110</v>
      </c>
      <c r="D71" s="9" t="s">
        <v>31</v>
      </c>
      <c r="E71" s="14" t="s">
        <v>123</v>
      </c>
      <c r="F71" s="12" t="s">
        <v>8</v>
      </c>
      <c r="G71" s="13" t="str">
        <f>HYPERLINK("https://drive.google.com/file/d/0B9vmd7tJVztvUkJRLWtXU1I4ZVk/view?usp=sharing","2147 Xenteo-Petrol")</f>
        <v>2147 Xenteo-Petrol</v>
      </c>
    </row>
    <row r="72" spans="1:7" ht="9.75" customHeight="1">
      <c r="A72" s="9" t="s">
        <v>9</v>
      </c>
      <c r="B72" s="10" t="s">
        <v>161</v>
      </c>
      <c r="C72" s="11" t="s">
        <v>162</v>
      </c>
      <c r="D72" s="9" t="s">
        <v>31</v>
      </c>
      <c r="E72" s="14" t="s">
        <v>62</v>
      </c>
      <c r="F72" s="12" t="s">
        <v>8</v>
      </c>
      <c r="G72" s="13" t="str">
        <f>HYPERLINK("https://drive.google.com/file/d/0B9vmd7tJVztvcTM5ckt1TXk1S1E/view?usp=sharing","2146 Xenta")</f>
        <v>2146 Xenta</v>
      </c>
    </row>
    <row r="73" spans="1:7" ht="9.75" customHeight="1">
      <c r="A73" s="9" t="s">
        <v>9</v>
      </c>
      <c r="B73" s="10" t="s">
        <v>163</v>
      </c>
      <c r="C73" s="11" t="s">
        <v>164</v>
      </c>
      <c r="D73" s="9" t="s">
        <v>31</v>
      </c>
      <c r="E73" s="14" t="s">
        <v>104</v>
      </c>
      <c r="F73" s="12" t="s">
        <v>8</v>
      </c>
      <c r="G73" s="13" t="str">
        <f>HYPERLINK("https://drive.google.com/file/d/0B9vmd7tJVztvNjV3N2VoN1pxa0E/view?usp=sharing","2145 Xenoa-Retail")</f>
        <v>2145 Xenoa-Retail</v>
      </c>
    </row>
    <row r="74" spans="1:7" ht="9.75" customHeight="1">
      <c r="A74" s="9" t="s">
        <v>9</v>
      </c>
      <c r="B74" s="10" t="s">
        <v>165</v>
      </c>
      <c r="C74" s="11" t="s">
        <v>13</v>
      </c>
      <c r="D74" s="9" t="s">
        <v>31</v>
      </c>
      <c r="E74" s="14" t="s">
        <v>166</v>
      </c>
      <c r="F74" s="12" t="s">
        <v>8</v>
      </c>
      <c r="G74" s="13" t="str">
        <f>HYPERLINK("https://drive.google.com/file/d/0B9vmd7tJVztvYjNkSk1rU3VmOWM/view?usp=sharing","2144 Yoximo")</f>
        <v>2144 Yoximo</v>
      </c>
    </row>
    <row r="75" spans="1:7" ht="9.75" customHeight="1">
      <c r="A75" s="9" t="s">
        <v>9</v>
      </c>
      <c r="B75" s="10" t="s">
        <v>167</v>
      </c>
      <c r="C75" s="11" t="s">
        <v>11</v>
      </c>
      <c r="D75" s="9" t="s">
        <v>31</v>
      </c>
      <c r="E75" s="14" t="s">
        <v>159</v>
      </c>
      <c r="F75" s="12" t="s">
        <v>8</v>
      </c>
      <c r="G75" s="13" t="str">
        <f>HYPERLINK("https://drive.google.com/file/d/0B9vmd7tJVztvMW9YbFBjeVpIZDQ/view?usp=sharing","2143 Yoneo")</f>
        <v>2143 Yoneo</v>
      </c>
    </row>
    <row r="76" spans="1:7" ht="9.75" customHeight="1">
      <c r="A76" s="9" t="s">
        <v>22</v>
      </c>
      <c r="B76" s="10" t="s">
        <v>168</v>
      </c>
      <c r="C76" s="11">
        <v>8210</v>
      </c>
      <c r="D76" s="9" t="s">
        <v>31</v>
      </c>
      <c r="E76" s="9" t="s">
        <v>169</v>
      </c>
      <c r="F76" s="12"/>
      <c r="G76" s="13" t="str">
        <f>HYPERLINK("https://drive.google.com/file/d/0B9vmd7tJVztvWnIyZVpMLThkMjA/view?usp=sharing","2142 8210")</f>
        <v>2142 8210</v>
      </c>
    </row>
    <row r="77" spans="1:7" ht="9.75" customHeight="1">
      <c r="A77" s="9" t="s">
        <v>9</v>
      </c>
      <c r="B77" s="10" t="s">
        <v>170</v>
      </c>
      <c r="C77" s="11" t="s">
        <v>14</v>
      </c>
      <c r="D77" s="9" t="s">
        <v>31</v>
      </c>
      <c r="E77" s="16" t="s">
        <v>166</v>
      </c>
      <c r="F77" s="12" t="s">
        <v>8</v>
      </c>
      <c r="G77" s="13" t="str">
        <f>HYPERLINK("https://drive.google.com/file/d/0B9vmd7tJVztvSndoZW1ZYW5sVVk/view?usp=sharing","2141 Yomani XR/ML")</f>
        <v>2141 Yomani XR/ML</v>
      </c>
    </row>
    <row r="78" spans="1:7" ht="9.75" customHeight="1">
      <c r="A78" s="9" t="s">
        <v>9</v>
      </c>
      <c r="B78" s="10" t="s">
        <v>171</v>
      </c>
      <c r="C78" s="11" t="s">
        <v>172</v>
      </c>
      <c r="D78" s="9" t="s">
        <v>31</v>
      </c>
      <c r="E78" s="16" t="s">
        <v>173</v>
      </c>
      <c r="F78" s="12" t="s">
        <v>8</v>
      </c>
      <c r="G78" s="13" t="str">
        <f>HYPERLINK("https://drive.google.com/file/d/0B9vmd7tJVztvbWVyN2hwMW5vQ3M/view?usp=sharing","2140 XENTISSIMO")</f>
        <v>2140 XENTISSIMO</v>
      </c>
    </row>
    <row r="79" spans="1:7" ht="9.75" customHeight="1">
      <c r="A79" s="9" t="s">
        <v>9</v>
      </c>
      <c r="B79" s="10" t="s">
        <v>174</v>
      </c>
      <c r="C79" s="11" t="s">
        <v>131</v>
      </c>
      <c r="D79" s="9" t="s">
        <v>31</v>
      </c>
      <c r="E79" s="16" t="s">
        <v>104</v>
      </c>
      <c r="F79" s="12" t="s">
        <v>8</v>
      </c>
      <c r="G79" s="13" t="str">
        <f>HYPERLINK("https://drive.google.com/file/d/0B9vmd7tJVztvSUFQQVlueTNKWFU/view?usp=sharing","2139 Xentim")</f>
        <v>2139 Xentim</v>
      </c>
    </row>
    <row r="80" spans="1:7" ht="9.75" customHeight="1">
      <c r="A80" s="9" t="s">
        <v>9</v>
      </c>
      <c r="B80" s="10" t="s">
        <v>175</v>
      </c>
      <c r="C80" s="11" t="s">
        <v>107</v>
      </c>
      <c r="D80" s="9" t="s">
        <v>31</v>
      </c>
      <c r="E80" s="14" t="s">
        <v>159</v>
      </c>
      <c r="F80" s="12" t="s">
        <v>8</v>
      </c>
      <c r="G80" s="13" t="str">
        <f>HYPERLINK("https://drive.google.com/file/d/0B9vmd7tJVztvMnZCanh6R2RuS1U/view?usp=sharing","2138 Xenteo-Retail")</f>
        <v>2138 Xenteo-Retail</v>
      </c>
    </row>
    <row r="81" spans="1:7" ht="9.75" customHeight="1">
      <c r="A81" s="9" t="s">
        <v>9</v>
      </c>
      <c r="B81" s="10" t="s">
        <v>176</v>
      </c>
      <c r="C81" s="11" t="s">
        <v>110</v>
      </c>
      <c r="D81" s="9" t="s">
        <v>31</v>
      </c>
      <c r="E81" s="14" t="s">
        <v>123</v>
      </c>
      <c r="F81" s="12" t="s">
        <v>8</v>
      </c>
      <c r="G81" s="13" t="str">
        <f>HYPERLINK("https://drive.google.com/file/d/0B9vmd7tJVztvMHpnbWFWaTh6Y00/view?usp=sharing","2137 Xenteo-Petrol")</f>
        <v>2137 Xenteo-Petrol</v>
      </c>
    </row>
    <row r="82" spans="1:7" ht="9.75" customHeight="1">
      <c r="A82" s="9" t="s">
        <v>9</v>
      </c>
      <c r="B82" s="10" t="s">
        <v>177</v>
      </c>
      <c r="C82" s="11" t="s">
        <v>162</v>
      </c>
      <c r="D82" s="9" t="s">
        <v>31</v>
      </c>
      <c r="E82" s="14" t="s">
        <v>178</v>
      </c>
      <c r="F82" s="12" t="s">
        <v>8</v>
      </c>
      <c r="G82" s="13" t="str">
        <f>HYPERLINK("https://drive.google.com/file/d/0B9vmd7tJVztvM3Q0VC1nQnViTkk/view?usp=sharing","2136 Xenta")</f>
        <v>2136 Xenta</v>
      </c>
    </row>
    <row r="83" spans="1:7" ht="9.75" customHeight="1">
      <c r="A83" s="9" t="s">
        <v>9</v>
      </c>
      <c r="B83" s="10" t="s">
        <v>179</v>
      </c>
      <c r="C83" s="11" t="s">
        <v>164</v>
      </c>
      <c r="D83" s="9" t="s">
        <v>31</v>
      </c>
      <c r="E83" s="14" t="s">
        <v>104</v>
      </c>
      <c r="F83" s="12" t="s">
        <v>8</v>
      </c>
      <c r="G83" s="13" t="str">
        <f>HYPERLINK("https://drive.google.com/file/d/0B9vmd7tJVztvZDFBUVdhY0NsXzQ/view?usp=sharing","2135 Xenoa-Retail")</f>
        <v>2135 Xenoa-Retail</v>
      </c>
    </row>
    <row r="84" spans="1:7" ht="9.75" customHeight="1">
      <c r="A84" s="9" t="s">
        <v>180</v>
      </c>
      <c r="B84" s="10" t="s">
        <v>181</v>
      </c>
      <c r="C84" s="11" t="s">
        <v>182</v>
      </c>
      <c r="D84" s="9" t="s">
        <v>31</v>
      </c>
      <c r="E84" s="9" t="s">
        <v>183</v>
      </c>
      <c r="F84" s="12"/>
      <c r="G84" s="13" t="str">
        <f>HYPERLINK("https://drive.google.com/file/d/1kd9sgjO7lLncyteB6y7ZFQZ1jVmdPJPu/view?usp=sharing","2134 PN_IWL258")</f>
        <v>2134 PN_IWL258</v>
      </c>
    </row>
    <row r="85" spans="1:7" ht="9.75" customHeight="1">
      <c r="A85" s="9" t="s">
        <v>180</v>
      </c>
      <c r="B85" s="10" t="s">
        <v>184</v>
      </c>
      <c r="C85" s="11" t="s">
        <v>185</v>
      </c>
      <c r="D85" s="9" t="s">
        <v>31</v>
      </c>
      <c r="E85" s="9" t="s">
        <v>183</v>
      </c>
      <c r="F85" s="12"/>
      <c r="G85" s="13" t="str">
        <f>HYPERLINK("https://drive.google.com/file/d/1mj9y6nyk6zEctNWkvSWwOaHmUrbe3xBX/view?usp=sharing","2133 PN_IWL251")</f>
        <v>2133 PN_IWL251</v>
      </c>
    </row>
    <row r="86" spans="1:7" ht="9.75" customHeight="1">
      <c r="A86" s="9" t="s">
        <v>180</v>
      </c>
      <c r="B86" s="10" t="s">
        <v>186</v>
      </c>
      <c r="C86" s="11" t="s">
        <v>187</v>
      </c>
      <c r="D86" s="9" t="s">
        <v>31</v>
      </c>
      <c r="E86" s="9" t="s">
        <v>183</v>
      </c>
      <c r="F86" s="12"/>
      <c r="G86" s="13" t="str">
        <f>HYPERLINK("https://drive.google.com/file/d/1xXKt7pNJ9JTUpUg1z-wERSG1_iS_lJWO/view?usp=sharing","2131 PN_ICT250")</f>
        <v>2131 PN_ICT250</v>
      </c>
    </row>
    <row r="87" spans="1:7" ht="9.75" customHeight="1">
      <c r="A87" s="9" t="s">
        <v>188</v>
      </c>
      <c r="B87" s="10" t="s">
        <v>189</v>
      </c>
      <c r="C87" s="11" t="s">
        <v>190</v>
      </c>
      <c r="D87" s="9" t="s">
        <v>31</v>
      </c>
      <c r="E87" s="14" t="s">
        <v>38</v>
      </c>
      <c r="F87" s="12" t="s">
        <v>8</v>
      </c>
      <c r="G87" s="13" t="str">
        <f>HYPERLINK("https://drive.google.com/file/d/0B9vmd7tJVztvcE5YaFppU0hUSms/view?usp=sharing","2127 iCT250-8.418")</f>
        <v>2127 iCT250-8.418</v>
      </c>
    </row>
    <row r="88" spans="1:7" ht="9.75" customHeight="1">
      <c r="A88" s="9" t="s">
        <v>9</v>
      </c>
      <c r="B88" s="10" t="s">
        <v>191</v>
      </c>
      <c r="C88" s="11" t="s">
        <v>13</v>
      </c>
      <c r="D88" s="9" t="s">
        <v>31</v>
      </c>
      <c r="E88" s="14" t="s">
        <v>166</v>
      </c>
      <c r="F88" s="12" t="s">
        <v>8</v>
      </c>
      <c r="G88" s="13" t="str">
        <f>HYPERLINK("https://drive.google.com/file/d/0B9vmd7tJVztvV0Fhd2JaRkF0M3M/view?usp=sharing","2125 Yoximo")</f>
        <v>2125 Yoximo</v>
      </c>
    </row>
    <row r="89" spans="1:7" ht="9.75" customHeight="1">
      <c r="A89" s="9" t="s">
        <v>9</v>
      </c>
      <c r="B89" s="10" t="s">
        <v>192</v>
      </c>
      <c r="C89" s="11" t="s">
        <v>154</v>
      </c>
      <c r="D89" s="9" t="s">
        <v>31</v>
      </c>
      <c r="E89" s="14" t="s">
        <v>178</v>
      </c>
      <c r="F89" s="12" t="s">
        <v>8</v>
      </c>
      <c r="G89" s="13" t="str">
        <f>HYPERLINK("https://drive.google.com/file/d/0B9vmd7tJVztvcVR6MEhHdEtDR00/view?usp=sharing","2124 Yomani")</f>
        <v>2124 Yomani</v>
      </c>
    </row>
    <row r="90" spans="1:7" ht="9.75" customHeight="1">
      <c r="A90" s="9" t="s">
        <v>9</v>
      </c>
      <c r="B90" s="10" t="s">
        <v>193</v>
      </c>
      <c r="C90" s="11" t="s">
        <v>14</v>
      </c>
      <c r="D90" s="9" t="s">
        <v>31</v>
      </c>
      <c r="E90" s="14" t="s">
        <v>166</v>
      </c>
      <c r="F90" s="12" t="s">
        <v>8</v>
      </c>
      <c r="G90" s="13" t="str">
        <f>HYPERLINK("https://drive.google.com/file/d/0B9vmd7tJVztvcVJvdjZEQXR6bUk/view?usp=sharing","2123 Yomani XR/ML")</f>
        <v>2123 Yomani XR/ML</v>
      </c>
    </row>
    <row r="91" spans="1:7" ht="9.75" customHeight="1">
      <c r="A91" s="9" t="s">
        <v>9</v>
      </c>
      <c r="B91" s="10" t="s">
        <v>194</v>
      </c>
      <c r="C91" s="11" t="s">
        <v>11</v>
      </c>
      <c r="D91" s="9" t="s">
        <v>31</v>
      </c>
      <c r="E91" s="14" t="s">
        <v>159</v>
      </c>
      <c r="F91" s="12" t="s">
        <v>8</v>
      </c>
      <c r="G91" s="13" t="str">
        <f>HYPERLINK("https://drive.google.com/file/d/0B9vmd7tJVztvS1BvdnE3bWthWkk/view?usp=sharing","2122 Yoneo")</f>
        <v>2122 Yoneo</v>
      </c>
    </row>
    <row r="92" spans="1:7" ht="9.75" customHeight="1">
      <c r="A92" s="9" t="s">
        <v>9</v>
      </c>
      <c r="B92" s="10" t="s">
        <v>195</v>
      </c>
      <c r="C92" s="11" t="s">
        <v>110</v>
      </c>
      <c r="D92" s="9" t="s">
        <v>31</v>
      </c>
      <c r="E92" s="16" t="s">
        <v>123</v>
      </c>
      <c r="F92" s="12" t="s">
        <v>8</v>
      </c>
      <c r="G92" s="13" t="str">
        <f>HYPERLINK("https://drive.google.com/file/d/0B9vmd7tJVztvTlFSclVXSzJCcVk/view?usp=sharing","2121 Xenteo-Petrol")</f>
        <v>2121 Xenteo-Petrol</v>
      </c>
    </row>
    <row r="93" spans="1:7" ht="9.75" customHeight="1">
      <c r="A93" s="9" t="s">
        <v>9</v>
      </c>
      <c r="B93" s="10" t="s">
        <v>196</v>
      </c>
      <c r="C93" s="11" t="s">
        <v>197</v>
      </c>
      <c r="D93" s="9" t="s">
        <v>31</v>
      </c>
      <c r="E93" s="16" t="s">
        <v>198</v>
      </c>
      <c r="F93" s="12" t="s">
        <v>8</v>
      </c>
      <c r="G93" s="13" t="str">
        <f>HYPERLINK("https://drive.google.com/file/d/0B9vmd7tJVztvSFRtNExWdnVSWTA/view?usp=sharing","2119 Xentissimo")</f>
        <v>2119 Xentissimo</v>
      </c>
    </row>
    <row r="94" spans="1:7" ht="9.75" customHeight="1">
      <c r="A94" s="9" t="s">
        <v>9</v>
      </c>
      <c r="B94" s="10" t="s">
        <v>199</v>
      </c>
      <c r="C94" s="11" t="s">
        <v>162</v>
      </c>
      <c r="D94" s="9" t="s">
        <v>31</v>
      </c>
      <c r="E94" s="16" t="s">
        <v>178</v>
      </c>
      <c r="F94" s="12" t="s">
        <v>8</v>
      </c>
      <c r="G94" s="13" t="str">
        <f>HYPERLINK("https://drive.google.com/file/d/0B9vmd7tJVztvTFBoR1psS3lheTg/view?usp=sharing","2118 Xenta")</f>
        <v>2118 Xenta</v>
      </c>
    </row>
    <row r="95" spans="1:7" ht="9.75" customHeight="1">
      <c r="A95" s="9" t="s">
        <v>9</v>
      </c>
      <c r="B95" s="10" t="s">
        <v>200</v>
      </c>
      <c r="C95" s="11" t="s">
        <v>131</v>
      </c>
      <c r="D95" s="9" t="s">
        <v>31</v>
      </c>
      <c r="E95" s="16" t="s">
        <v>104</v>
      </c>
      <c r="F95" s="12" t="s">
        <v>8</v>
      </c>
      <c r="G95" s="13" t="str">
        <f>HYPERLINK("https://drive.google.com/file/d/0B9vmd7tJVztvU3doTy04eTZiOWs/view?usp=sharing","2117 Xentim")</f>
        <v>2117 Xentim</v>
      </c>
    </row>
    <row r="96" spans="1:7" ht="9.75" customHeight="1">
      <c r="A96" s="9" t="s">
        <v>9</v>
      </c>
      <c r="B96" s="10" t="s">
        <v>201</v>
      </c>
      <c r="C96" s="11" t="s">
        <v>164</v>
      </c>
      <c r="D96" s="9" t="s">
        <v>31</v>
      </c>
      <c r="E96" s="14" t="s">
        <v>202</v>
      </c>
      <c r="F96" s="12" t="s">
        <v>8</v>
      </c>
      <c r="G96" s="13" t="str">
        <f>HYPERLINK("https://drive.google.com/file/d/0B9vmd7tJVztvaWhnNkZzWWtLd1U/view?usp=sharing","2116 Xenoa-Retail")</f>
        <v>2116 Xenoa-Retail</v>
      </c>
    </row>
    <row r="97" spans="1:7" ht="9.75" customHeight="1">
      <c r="A97" s="9" t="s">
        <v>9</v>
      </c>
      <c r="B97" s="10" t="s">
        <v>203</v>
      </c>
      <c r="C97" s="11" t="s">
        <v>107</v>
      </c>
      <c r="D97" s="9" t="s">
        <v>31</v>
      </c>
      <c r="E97" s="14" t="s">
        <v>159</v>
      </c>
      <c r="F97" s="12" t="s">
        <v>8</v>
      </c>
      <c r="G97" s="13" t="str">
        <f>HYPERLINK("https://drive.google.com/file/d/0B9vmd7tJVztvQzBSM3ByZlZPLWc/view?usp=sharing","2114 Xenteo-Retail")</f>
        <v>2114 Xenteo-Retail</v>
      </c>
    </row>
    <row r="98" spans="1:7" ht="9.75" customHeight="1">
      <c r="A98" s="9" t="s">
        <v>22</v>
      </c>
      <c r="B98" s="10" t="s">
        <v>204</v>
      </c>
      <c r="C98" s="11">
        <v>8210</v>
      </c>
      <c r="D98" s="9" t="s">
        <v>31</v>
      </c>
      <c r="E98" s="9" t="s">
        <v>205</v>
      </c>
      <c r="F98" s="12"/>
      <c r="G98" s="13" t="str">
        <f>HYPERLINK("https://drive.google.com/file/d/0B9vmd7tJVztvR0N1YXRXalpyNEU/view?usp=sharing","2113 8210")</f>
        <v>2113 8210</v>
      </c>
    </row>
    <row r="99" spans="1:7" ht="9.75" customHeight="1">
      <c r="A99" s="9" t="s">
        <v>15</v>
      </c>
      <c r="B99" s="10" t="s">
        <v>206</v>
      </c>
      <c r="C99" s="11" t="s">
        <v>138</v>
      </c>
      <c r="D99" s="9" t="s">
        <v>31</v>
      </c>
      <c r="E99" s="9" t="s">
        <v>207</v>
      </c>
      <c r="F99" s="12"/>
      <c r="G99" s="13" t="str">
        <f>HYPERLINK("https://drive.google.com/file/d/0B9vmd7tJVztvM2IwRXZEVWFSQUU/view?usp=sharing","2110_VX570-VX820")</f>
        <v>2110_VX570-VX820</v>
      </c>
    </row>
    <row r="100" spans="1:7" ht="9.75" customHeight="1">
      <c r="A100" s="9" t="s">
        <v>15</v>
      </c>
      <c r="B100" s="10" t="s">
        <v>208</v>
      </c>
      <c r="C100" s="11" t="s">
        <v>143</v>
      </c>
      <c r="D100" s="9" t="s">
        <v>31</v>
      </c>
      <c r="E100" s="9" t="s">
        <v>207</v>
      </c>
      <c r="F100" s="12"/>
      <c r="G100" s="13" t="str">
        <f>HYPERLINK("https://drive.google.com/file/d/0B9vmd7tJVztvWWpwS1pnZS14WW8/view?usp=sharing","2109 VX825")</f>
        <v>2109 VX825</v>
      </c>
    </row>
    <row r="101" spans="1:7" ht="9.75" customHeight="1">
      <c r="A101" s="9" t="s">
        <v>15</v>
      </c>
      <c r="B101" s="10" t="s">
        <v>209</v>
      </c>
      <c r="C101" s="11" t="s">
        <v>16</v>
      </c>
      <c r="D101" s="9" t="s">
        <v>31</v>
      </c>
      <c r="E101" s="9" t="s">
        <v>210</v>
      </c>
      <c r="F101" s="12"/>
      <c r="G101" s="13" t="str">
        <f>HYPERLINK("https://drive.google.com/file/d/0B9vmd7tJVztvRTF4dE5YeXlKU2c/view?usp=sharing","2107_VX680")</f>
        <v>2107_VX680</v>
      </c>
    </row>
    <row r="102" spans="1:7" ht="9.75" customHeight="1">
      <c r="A102" s="9" t="s">
        <v>15</v>
      </c>
      <c r="B102" s="10" t="s">
        <v>211</v>
      </c>
      <c r="C102" s="11" t="s">
        <v>74</v>
      </c>
      <c r="D102" s="9" t="s">
        <v>31</v>
      </c>
      <c r="E102" s="9" t="s">
        <v>210</v>
      </c>
      <c r="F102" s="12"/>
      <c r="G102" s="13" t="str">
        <f>HYPERLINK("https://drive.google.com/file/d/0B9vmd7tJVztvM3VIRElWQzNhUFk/view?usp=sharing","2103_VX820")</f>
        <v>2103_VX820</v>
      </c>
    </row>
    <row r="103" spans="1:7" ht="9.75" customHeight="1">
      <c r="A103" s="9" t="s">
        <v>15</v>
      </c>
      <c r="B103" s="10" t="s">
        <v>212</v>
      </c>
      <c r="C103" s="11" t="s">
        <v>18</v>
      </c>
      <c r="D103" s="9" t="s">
        <v>31</v>
      </c>
      <c r="E103" s="9" t="s">
        <v>210</v>
      </c>
      <c r="F103" s="12"/>
      <c r="G103" s="13" t="str">
        <f>HYPERLINK("https://drive.google.com/file/d/0B9vmd7tJVztvakdoMVhjbEtLa1E/view?usp=sharing","2102_VX520")</f>
        <v>2102_VX520</v>
      </c>
    </row>
    <row r="104" spans="1:7" ht="9.75" customHeight="1">
      <c r="A104" s="9" t="s">
        <v>15</v>
      </c>
      <c r="B104" s="10" t="s">
        <v>213</v>
      </c>
      <c r="C104" s="11" t="s">
        <v>214</v>
      </c>
      <c r="D104" s="9" t="s">
        <v>31</v>
      </c>
      <c r="E104" s="9" t="s">
        <v>215</v>
      </c>
      <c r="F104" s="12"/>
      <c r="G104" s="13" t="str">
        <f>HYPERLINK("https://drive.google.com/file/d/1Xemni8UCfzbazOgWOh_ZibMiIbxC84ze/view?usp=sharing","2101_OPPB-50V")</f>
        <v>2101_OPPB-50V</v>
      </c>
    </row>
    <row r="105" spans="1:7" ht="9.75" customHeight="1">
      <c r="A105" s="9" t="s">
        <v>23</v>
      </c>
      <c r="B105" s="10" t="s">
        <v>216</v>
      </c>
      <c r="C105" s="11" t="s">
        <v>217</v>
      </c>
      <c r="D105" s="9" t="s">
        <v>31</v>
      </c>
      <c r="E105" s="9" t="s">
        <v>41</v>
      </c>
      <c r="F105" s="12"/>
      <c r="G105" s="13" t="str">
        <f>HYPERLINK("https://drive.google.com/file/d/1IJKGhFAZ2xq7KXrrnt2BBa00GUqyWn0M/view?usp=sharing","2100 Ingeni_iUP250CR")</f>
        <v>2100 Ingeni_iUP250CR</v>
      </c>
    </row>
    <row r="106" spans="1:7" ht="9.75" customHeight="1">
      <c r="A106" s="9" t="s">
        <v>23</v>
      </c>
      <c r="B106" s="10" t="s">
        <v>218</v>
      </c>
      <c r="C106" s="11" t="s">
        <v>219</v>
      </c>
      <c r="D106" s="9" t="s">
        <v>31</v>
      </c>
      <c r="E106" s="9" t="s">
        <v>220</v>
      </c>
      <c r="F106" s="12"/>
      <c r="G106" s="13" t="str">
        <f>HYPERLINK("https://drive.google.com/file/d/1iubS-U95y8vmiNCoLZK1mA7jMRwuIYUo/view?usp=sharing","2099 Ingenico_iUP250C")</f>
        <v>2099 Ingenico_iUP250C</v>
      </c>
    </row>
    <row r="107" spans="1:7" ht="9.75" customHeight="1">
      <c r="A107" s="9" t="s">
        <v>23</v>
      </c>
      <c r="B107" s="10" t="s">
        <v>221</v>
      </c>
      <c r="C107" s="11" t="s">
        <v>222</v>
      </c>
      <c r="D107" s="9" t="s">
        <v>31</v>
      </c>
      <c r="E107" s="9" t="s">
        <v>123</v>
      </c>
      <c r="F107" s="12"/>
      <c r="G107" s="13" t="str">
        <f>HYPERLINK("https://drive.google.com/file/d/1T1xgiEQNSejW_iP8MSkinVQkPVOwThuA/view?usp=sharing","2098 Ingenico_iUC180B")</f>
        <v>2098 Ingenico_iUC180B</v>
      </c>
    </row>
    <row r="108" spans="1:7" ht="9.75" customHeight="1">
      <c r="A108" s="9" t="s">
        <v>15</v>
      </c>
      <c r="B108" s="10" t="s">
        <v>223</v>
      </c>
      <c r="C108" s="11" t="s">
        <v>72</v>
      </c>
      <c r="D108" s="9" t="s">
        <v>31</v>
      </c>
      <c r="E108" s="9" t="s">
        <v>224</v>
      </c>
      <c r="F108" s="12"/>
      <c r="G108" s="13" t="str">
        <f>HYPERLINK("https://drive.google.com/file/d/0B9vmd7tJVztvV0YyR0NaVzBsQXM/view?usp=sharing","2092_VX820")</f>
        <v>2092_VX820</v>
      </c>
    </row>
    <row r="109" spans="1:7" ht="9.75" customHeight="1">
      <c r="A109" s="9" t="s">
        <v>15</v>
      </c>
      <c r="B109" s="10" t="s">
        <v>225</v>
      </c>
      <c r="C109" s="11" t="s">
        <v>74</v>
      </c>
      <c r="D109" s="9" t="s">
        <v>31</v>
      </c>
      <c r="E109" s="9" t="s">
        <v>226</v>
      </c>
      <c r="F109" s="12"/>
      <c r="G109" s="13" t="str">
        <f>HYPERLINK("https://drive.google.com/file/d/0B9vmd7tJVztvUnRpZldhTW1Uc2c/view?usp=sharing","2091_VX820")</f>
        <v>2091_VX820</v>
      </c>
    </row>
    <row r="110" spans="1:7" ht="9.75" customHeight="1">
      <c r="A110" s="9" t="s">
        <v>15</v>
      </c>
      <c r="B110" s="10" t="s">
        <v>227</v>
      </c>
      <c r="C110" s="11" t="s">
        <v>72</v>
      </c>
      <c r="D110" s="9" t="s">
        <v>31</v>
      </c>
      <c r="E110" s="17" t="s">
        <v>224</v>
      </c>
      <c r="F110" s="12"/>
      <c r="G110" s="13" t="str">
        <f>HYPERLINK("https://drive.google.com/file/d/0B9vmd7tJVztvUko1RlAwcUJZd3M/view?usp=sharing","2089_VX820")</f>
        <v>2089_VX820</v>
      </c>
    </row>
    <row r="111" spans="1:7" ht="9.75" customHeight="1">
      <c r="A111" s="9" t="s">
        <v>15</v>
      </c>
      <c r="B111" s="10" t="s">
        <v>228</v>
      </c>
      <c r="C111" s="11" t="s">
        <v>74</v>
      </c>
      <c r="D111" s="9" t="s">
        <v>31</v>
      </c>
      <c r="E111" s="9" t="s">
        <v>226</v>
      </c>
      <c r="F111" s="12"/>
      <c r="G111" s="13" t="str">
        <f>HYPERLINK("https://drive.google.com/file/d/0B9vmd7tJVztvWS1qa2gxVFFIXzg/view?usp=sharing","2088_VX820")</f>
        <v>2088_VX820</v>
      </c>
    </row>
    <row r="112" spans="1:7" ht="9.75" customHeight="1">
      <c r="A112" s="9" t="s">
        <v>229</v>
      </c>
      <c r="B112" s="10" t="s">
        <v>230</v>
      </c>
      <c r="C112" s="11" t="s">
        <v>231</v>
      </c>
      <c r="D112" s="9" t="s">
        <v>31</v>
      </c>
      <c r="E112" s="9" t="s">
        <v>183</v>
      </c>
      <c r="F112" s="12"/>
      <c r="G112" s="13" t="str">
        <f>HYPERLINK("https://drive.google.com/file/d/0B9vmd7tJVztvdFlqd3I3d3VlMnc/view?usp=sharing","2083_iCT250")</f>
        <v>2083_iCT250</v>
      </c>
    </row>
    <row r="113" spans="1:7" ht="9.75" customHeight="1">
      <c r="A113" s="9" t="s">
        <v>15</v>
      </c>
      <c r="B113" s="10" t="s">
        <v>232</v>
      </c>
      <c r="C113" s="11" t="s">
        <v>233</v>
      </c>
      <c r="D113" s="9" t="s">
        <v>31</v>
      </c>
      <c r="E113" s="9" t="s">
        <v>234</v>
      </c>
      <c r="F113" s="12" t="s">
        <v>8</v>
      </c>
      <c r="G113" s="13" t="str">
        <f>HYPERLINK("https://drive.google.com/file/d/0B9vmd7tJVztvOTVzODh6QWtEZW8/view?usp=sharing","2081_SK20")</f>
        <v>2081_SK20</v>
      </c>
    </row>
    <row r="114" spans="1:7" ht="9.75" customHeight="1">
      <c r="A114" s="9" t="s">
        <v>9</v>
      </c>
      <c r="B114" s="10" t="s">
        <v>235</v>
      </c>
      <c r="C114" s="11" t="s">
        <v>131</v>
      </c>
      <c r="D114" s="9" t="s">
        <v>31</v>
      </c>
      <c r="E114" s="14" t="s">
        <v>159</v>
      </c>
      <c r="F114" s="12" t="s">
        <v>8</v>
      </c>
      <c r="G114" s="13" t="str">
        <f>HYPERLINK("https://drive.google.com/file/d/0B9vmd7tJVztvNmlINzl0cTh1SGs/view?usp=sharing","2080 Xentim")</f>
        <v>2080 Xentim</v>
      </c>
    </row>
    <row r="115" spans="1:7" ht="9.75" customHeight="1">
      <c r="A115" s="9" t="s">
        <v>9</v>
      </c>
      <c r="B115" s="10" t="s">
        <v>236</v>
      </c>
      <c r="C115" s="11" t="s">
        <v>13</v>
      </c>
      <c r="D115" s="9" t="s">
        <v>31</v>
      </c>
      <c r="E115" s="14" t="s">
        <v>198</v>
      </c>
      <c r="F115" s="12" t="s">
        <v>8</v>
      </c>
      <c r="G115" s="13" t="str">
        <f>HYPERLINK("https://drive.google.com/file/d/0B9vmd7tJVztvSGpOYW1PY1RIbmM/view?usp=sharing","2079 Yoximo")</f>
        <v>2079 Yoximo</v>
      </c>
    </row>
    <row r="116" spans="1:7" ht="9.75" customHeight="1">
      <c r="A116" s="9" t="s">
        <v>9</v>
      </c>
      <c r="B116" s="10" t="s">
        <v>237</v>
      </c>
      <c r="C116" s="11" t="s">
        <v>14</v>
      </c>
      <c r="D116" s="9" t="s">
        <v>31</v>
      </c>
      <c r="E116" s="14" t="s">
        <v>238</v>
      </c>
      <c r="F116" s="12" t="s">
        <v>8</v>
      </c>
      <c r="G116" s="13" t="str">
        <f>HYPERLINK("https://drive.google.com/file/d/0B9vmd7tJVztvUmVvVi1XVXJWRms/view?usp=sharing","2078 Yomani XR/ML")</f>
        <v>2078 Yomani XR/ML</v>
      </c>
    </row>
    <row r="117" spans="1:7" ht="9.75" customHeight="1">
      <c r="A117" s="9" t="s">
        <v>9</v>
      </c>
      <c r="B117" s="10" t="s">
        <v>239</v>
      </c>
      <c r="C117" s="11" t="s">
        <v>154</v>
      </c>
      <c r="D117" s="9" t="s">
        <v>31</v>
      </c>
      <c r="E117" s="14" t="s">
        <v>238</v>
      </c>
      <c r="F117" s="12" t="s">
        <v>8</v>
      </c>
      <c r="G117" s="13" t="str">
        <f>HYPERLINK("https://drive.google.com/file/d/0B9vmd7tJVztvS096cGpEVFVuUDA/view?usp=sharing","2077 Yomani")</f>
        <v>2077 Yomani</v>
      </c>
    </row>
    <row r="118" spans="1:7" ht="9.75" customHeight="1">
      <c r="A118" s="9" t="s">
        <v>9</v>
      </c>
      <c r="B118" s="10" t="s">
        <v>240</v>
      </c>
      <c r="C118" s="11" t="s">
        <v>197</v>
      </c>
      <c r="D118" s="9" t="s">
        <v>31</v>
      </c>
      <c r="E118" s="14" t="s">
        <v>198</v>
      </c>
      <c r="F118" s="12" t="s">
        <v>8</v>
      </c>
      <c r="G118" s="13" t="str">
        <f>HYPERLINK("https://drive.google.com/file/d/0B9vmd7tJVztvWVVRSVFOeUZZM28/view?usp=sharing","2076 Xentissimo")</f>
        <v>2076 Xentissimo</v>
      </c>
    </row>
    <row r="119" spans="1:7" ht="9.75" customHeight="1">
      <c r="A119" s="9" t="s">
        <v>9</v>
      </c>
      <c r="B119" s="10" t="s">
        <v>241</v>
      </c>
      <c r="C119" s="11" t="s">
        <v>162</v>
      </c>
      <c r="D119" s="9" t="s">
        <v>31</v>
      </c>
      <c r="E119" s="14" t="s">
        <v>242</v>
      </c>
      <c r="F119" s="12" t="s">
        <v>8</v>
      </c>
      <c r="G119" s="13" t="str">
        <f>HYPERLINK("https://drive.google.com/file/d/0B9vmd7tJVztvaTlHMzBvNmFCalk/view?usp=sharing","2075 Xenta")</f>
        <v>2075 Xenta</v>
      </c>
    </row>
    <row r="120" spans="1:7" ht="9.75" customHeight="1">
      <c r="A120" s="9" t="s">
        <v>9</v>
      </c>
      <c r="B120" s="10" t="s">
        <v>243</v>
      </c>
      <c r="C120" s="11" t="s">
        <v>244</v>
      </c>
      <c r="D120" s="9" t="s">
        <v>31</v>
      </c>
      <c r="E120" s="14" t="s">
        <v>245</v>
      </c>
      <c r="F120" s="12" t="s">
        <v>8</v>
      </c>
      <c r="G120" s="13" t="str">
        <f>HYPERLINK("https://drive.google.com/file/d/0B9vmd7tJVztvOXg3dVpReTc0LWc/view?usp=sharing","2074 Xenoa")</f>
        <v>2074 Xenoa</v>
      </c>
    </row>
    <row r="121" spans="1:7" ht="9.75" customHeight="1">
      <c r="A121" s="9" t="s">
        <v>9</v>
      </c>
      <c r="B121" s="10" t="s">
        <v>246</v>
      </c>
      <c r="C121" s="11" t="s">
        <v>247</v>
      </c>
      <c r="D121" s="9" t="s">
        <v>31</v>
      </c>
      <c r="E121" s="14" t="s">
        <v>248</v>
      </c>
      <c r="F121" s="12" t="s">
        <v>8</v>
      </c>
      <c r="G121" s="13" t="str">
        <f>HYPERLINK("https://drive.google.com/file/d/0B9vmd7tJVztvTy1kMEtVcWUwMjg/view?usp=sharing","2073 Xenteo")</f>
        <v>2073 Xenteo</v>
      </c>
    </row>
    <row r="122" spans="1:7" ht="9.75" customHeight="1">
      <c r="A122" s="9" t="s">
        <v>15</v>
      </c>
      <c r="B122" s="10" t="s">
        <v>249</v>
      </c>
      <c r="C122" s="11" t="s">
        <v>250</v>
      </c>
      <c r="D122" s="9" t="s">
        <v>31</v>
      </c>
      <c r="E122" s="9" t="s">
        <v>118</v>
      </c>
      <c r="F122" s="12" t="s">
        <v>8</v>
      </c>
      <c r="G122" s="13" t="str">
        <f>HYPERLINK("https://drive.google.com/file/d/0B9vmd7tJVztvUk9Nd3BPTTZXNmc/view?usp=sharing","2072_OPP-C60S")</f>
        <v>2072_OPP-C60S</v>
      </c>
    </row>
    <row r="123" spans="1:7" ht="9.75" customHeight="1">
      <c r="A123" s="9" t="s">
        <v>15</v>
      </c>
      <c r="B123" s="10" t="s">
        <v>251</v>
      </c>
      <c r="C123" s="11" t="s">
        <v>252</v>
      </c>
      <c r="D123" s="9" t="s">
        <v>31</v>
      </c>
      <c r="E123" s="9" t="s">
        <v>118</v>
      </c>
      <c r="F123" s="12" t="s">
        <v>8</v>
      </c>
      <c r="G123" s="13" t="str">
        <f>HYPERLINK("https://drive.google.com/file/d/0B9vmd7tJVztvSUpfZkk3NHV2WW8/view?usp=sharing","2071_OPP-C60C")</f>
        <v>2071_OPP-C60C</v>
      </c>
    </row>
    <row r="124" spans="1:7" ht="9.75" customHeight="1">
      <c r="A124" s="9" t="s">
        <v>15</v>
      </c>
      <c r="B124" s="10" t="s">
        <v>253</v>
      </c>
      <c r="C124" s="11" t="s">
        <v>117</v>
      </c>
      <c r="D124" s="9" t="s">
        <v>31</v>
      </c>
      <c r="E124" s="9" t="s">
        <v>118</v>
      </c>
      <c r="F124" s="12" t="s">
        <v>8</v>
      </c>
      <c r="G124" s="13" t="str">
        <f>HYPERLINK("https://drive.google.com/file/d/0B9vmd7tJVztvejlkUGJQWWxBRUU/view?usp=sharing","2070_OPM-C60")</f>
        <v>2070_OPM-C60</v>
      </c>
    </row>
    <row r="125" spans="1:7" ht="9.75" customHeight="1">
      <c r="A125" s="9" t="s">
        <v>15</v>
      </c>
      <c r="B125" s="10" t="s">
        <v>254</v>
      </c>
      <c r="C125" s="11" t="s">
        <v>255</v>
      </c>
      <c r="D125" s="9" t="s">
        <v>31</v>
      </c>
      <c r="E125" s="9" t="s">
        <v>256</v>
      </c>
      <c r="F125" s="12" t="s">
        <v>8</v>
      </c>
      <c r="G125" s="13" t="str">
        <f>HYPERLINK("https://drive.google.com/file/d/0B9vmd7tJVztvX3dvOUZWazJzRWc/view?usp=sharing","2068_OPP-C60S")</f>
        <v>2068_OPP-C60S</v>
      </c>
    </row>
    <row r="126" spans="1:7" ht="9.75" customHeight="1">
      <c r="A126" s="9" t="s">
        <v>15</v>
      </c>
      <c r="B126" s="10" t="s">
        <v>257</v>
      </c>
      <c r="C126" s="11" t="s">
        <v>258</v>
      </c>
      <c r="D126" s="9" t="s">
        <v>31</v>
      </c>
      <c r="E126" s="9" t="s">
        <v>256</v>
      </c>
      <c r="F126" s="12" t="s">
        <v>8</v>
      </c>
      <c r="G126" s="13" t="str">
        <f>HYPERLINK("https://drive.google.com/file/d/0B9vmd7tJVztvZkl2cERpNHhzelk/view?usp=sharing","2067_OPP-C60C")</f>
        <v>2067_OPP-C60C</v>
      </c>
    </row>
    <row r="127" spans="1:7" ht="9.75" customHeight="1">
      <c r="A127" s="9" t="s">
        <v>15</v>
      </c>
      <c r="B127" s="10" t="s">
        <v>259</v>
      </c>
      <c r="C127" s="11" t="s">
        <v>260</v>
      </c>
      <c r="D127" s="9" t="s">
        <v>31</v>
      </c>
      <c r="E127" s="9" t="s">
        <v>256</v>
      </c>
      <c r="F127" s="12" t="s">
        <v>8</v>
      </c>
      <c r="G127" s="13" t="str">
        <f>HYPERLINK("https://drive.google.com/file/d/0B9vmd7tJVztvQlpfWHAxSFJxQU0/view?usp=sharing","2066_OPM-C60")</f>
        <v>2066_OPM-C60</v>
      </c>
    </row>
    <row r="128" spans="1:7" ht="9.75" customHeight="1">
      <c r="A128" s="9" t="s">
        <v>15</v>
      </c>
      <c r="B128" s="10" t="s">
        <v>261</v>
      </c>
      <c r="C128" s="11" t="s">
        <v>233</v>
      </c>
      <c r="D128" s="9" t="s">
        <v>31</v>
      </c>
      <c r="E128" s="9" t="s">
        <v>234</v>
      </c>
      <c r="F128" s="12" t="s">
        <v>8</v>
      </c>
      <c r="G128" s="13" t="str">
        <f>HYPERLINK("https://drive.google.com/file/d/0B9vmd7tJVztvbkF1UlFVQWdRSzQ/view?usp=sharing","2065 SK20")</f>
        <v>2065 SK20</v>
      </c>
    </row>
    <row r="129" spans="1:7" ht="9.75" customHeight="1">
      <c r="A129" s="9" t="s">
        <v>9</v>
      </c>
      <c r="B129" s="10" t="s">
        <v>262</v>
      </c>
      <c r="C129" s="11" t="s">
        <v>131</v>
      </c>
      <c r="D129" s="9" t="s">
        <v>31</v>
      </c>
      <c r="E129" s="14" t="s">
        <v>159</v>
      </c>
      <c r="F129" s="12" t="s">
        <v>8</v>
      </c>
      <c r="G129" s="13" t="str">
        <f>HYPERLINK("https://drive.google.com/file/d/0B9vmd7tJVztvb1UwVjF4Yk5mZGs/view?usp=sharing","2063 Xentim")</f>
        <v>2063 Xentim</v>
      </c>
    </row>
    <row r="130" spans="1:7" ht="9.75" customHeight="1">
      <c r="A130" s="9" t="s">
        <v>15</v>
      </c>
      <c r="B130" s="10" t="s">
        <v>263</v>
      </c>
      <c r="C130" s="11" t="s">
        <v>113</v>
      </c>
      <c r="D130" s="9" t="s">
        <v>31</v>
      </c>
      <c r="E130" s="9" t="s">
        <v>256</v>
      </c>
      <c r="F130" s="12" t="s">
        <v>8</v>
      </c>
      <c r="G130" s="13" t="str">
        <f>HYPERLINK("https://drive.google.com/file/d/0B9vmd7tJVztvTXE3SmM0SW9QT3c/view?usp=sharing","2062_OPP-C60S")</f>
        <v>2062_OPP-C60S</v>
      </c>
    </row>
    <row r="131" spans="1:7" ht="9.75" customHeight="1">
      <c r="A131" s="9" t="s">
        <v>15</v>
      </c>
      <c r="B131" s="10" t="s">
        <v>264</v>
      </c>
      <c r="C131" s="11" t="s">
        <v>115</v>
      </c>
      <c r="D131" s="9" t="s">
        <v>31</v>
      </c>
      <c r="E131" s="9" t="s">
        <v>256</v>
      </c>
      <c r="F131" s="12" t="s">
        <v>8</v>
      </c>
      <c r="G131" s="13" t="str">
        <f>HYPERLINK("https://drive.google.com/file/d/0B9vmd7tJVztvZVJodFJ5NEtuNjA/view?usp=sharing","2061_OPP-C60C")</f>
        <v>2061_OPP-C60C</v>
      </c>
    </row>
    <row r="132" spans="1:7" ht="9.75" customHeight="1">
      <c r="A132" s="9" t="s">
        <v>15</v>
      </c>
      <c r="B132" s="10" t="s">
        <v>265</v>
      </c>
      <c r="C132" s="11" t="s">
        <v>27</v>
      </c>
      <c r="D132" s="9" t="s">
        <v>31</v>
      </c>
      <c r="E132" s="9" t="s">
        <v>118</v>
      </c>
      <c r="F132" s="12" t="s">
        <v>8</v>
      </c>
      <c r="G132" s="13" t="str">
        <f>HYPERLINK("https://drive.google.com/file/d/0B9vmd7tJVztvekVpdnQ1R1NVbDg/view?usp=sharing","2060_OPM-C60")</f>
        <v>2060_OPM-C60</v>
      </c>
    </row>
    <row r="133" spans="1:7" ht="9.75" customHeight="1">
      <c r="A133" s="9" t="s">
        <v>9</v>
      </c>
      <c r="B133" s="18" t="s">
        <v>266</v>
      </c>
      <c r="C133" s="19" t="s">
        <v>107</v>
      </c>
      <c r="D133" s="20" t="s">
        <v>31</v>
      </c>
      <c r="E133" s="21" t="s">
        <v>267</v>
      </c>
      <c r="F133" s="22" t="s">
        <v>8</v>
      </c>
      <c r="G133" s="23" t="str">
        <f>HYPERLINK("https://drive.google.com/file/d/0B9vmd7tJVztvT2U1UkhicTNLYTA/view?usp=sharing","2059 Xenteo-Retail")</f>
        <v>2059 Xenteo-Retail</v>
      </c>
    </row>
    <row r="134" spans="1:7" ht="9.75" customHeight="1">
      <c r="A134" s="24" t="s">
        <v>9</v>
      </c>
      <c r="B134" s="25" t="s">
        <v>268</v>
      </c>
      <c r="C134" s="26" t="s">
        <v>13</v>
      </c>
      <c r="D134" s="27" t="s">
        <v>31</v>
      </c>
      <c r="E134" s="28" t="s">
        <v>269</v>
      </c>
      <c r="F134" s="29" t="s">
        <v>8</v>
      </c>
      <c r="G134" s="30" t="str">
        <f>HYPERLINK("https://drive.google.com/file/d/0B9vmd7tJVztvaE9CeUR5d0phQjg/view?usp=sharing","2058 Yoximo")</f>
        <v>2058 Yoximo</v>
      </c>
    </row>
    <row r="135" spans="1:7" ht="9.75" customHeight="1">
      <c r="A135" s="24" t="s">
        <v>9</v>
      </c>
      <c r="B135" s="25" t="s">
        <v>270</v>
      </c>
      <c r="C135" s="26" t="s">
        <v>14</v>
      </c>
      <c r="D135" s="27" t="s">
        <v>31</v>
      </c>
      <c r="E135" s="28" t="s">
        <v>271</v>
      </c>
      <c r="F135" s="29" t="s">
        <v>8</v>
      </c>
      <c r="G135" s="30" t="str">
        <f>HYPERLINK("https://drive.google.com/file/d/0B9vmd7tJVztvTFpmdFdQbjI1WG8/view?usp=sharing","2057 Yomani XR/ML")</f>
        <v>2057 Yomani XR/ML</v>
      </c>
    </row>
    <row r="136" spans="1:7" ht="9.75" customHeight="1">
      <c r="A136" s="24" t="s">
        <v>9</v>
      </c>
      <c r="B136" s="25" t="s">
        <v>272</v>
      </c>
      <c r="C136" s="26" t="s">
        <v>154</v>
      </c>
      <c r="D136" s="27" t="s">
        <v>31</v>
      </c>
      <c r="E136" s="28" t="s">
        <v>273</v>
      </c>
      <c r="F136" s="29" t="s">
        <v>8</v>
      </c>
      <c r="G136" s="30" t="str">
        <f>HYPERLINK("https://drive.google.com/file/d/0B9vmd7tJVztvZHhyZmVGbzdNUEU/view?usp=sharing","2056 Yomani")</f>
        <v>2056 Yomani</v>
      </c>
    </row>
    <row r="137" spans="1:7" ht="9.75" customHeight="1">
      <c r="A137" s="24" t="s">
        <v>9</v>
      </c>
      <c r="B137" s="25" t="s">
        <v>274</v>
      </c>
      <c r="C137" s="26" t="s">
        <v>197</v>
      </c>
      <c r="D137" s="27" t="s">
        <v>31</v>
      </c>
      <c r="E137" s="28" t="s">
        <v>269</v>
      </c>
      <c r="F137" s="29" t="s">
        <v>8</v>
      </c>
      <c r="G137" s="30" t="str">
        <f>HYPERLINK("https://drive.google.com/file/d/0B9vmd7tJVztvbUlYRG5MMTh5Rm8/view?usp=sharing","2055 Xentissimo")</f>
        <v>2055 Xentissimo</v>
      </c>
    </row>
    <row r="138" spans="1:7" ht="9.75" customHeight="1">
      <c r="A138" s="9" t="s">
        <v>9</v>
      </c>
      <c r="B138" s="10" t="s">
        <v>275</v>
      </c>
      <c r="C138" s="11" t="s">
        <v>162</v>
      </c>
      <c r="D138" s="9" t="s">
        <v>31</v>
      </c>
      <c r="E138" s="14" t="s">
        <v>273</v>
      </c>
      <c r="F138" s="12" t="s">
        <v>8</v>
      </c>
      <c r="G138" s="13" t="str">
        <f>HYPERLINK("https://drive.google.com/file/d/0B9vmd7tJVztvRGltT1k0eGlVU1U/view?usp=sharing","2054 Xenta")</f>
        <v>2054 Xenta</v>
      </c>
    </row>
    <row r="139" spans="1:7" ht="9.75" customHeight="1">
      <c r="A139" s="9" t="s">
        <v>15</v>
      </c>
      <c r="B139" s="10" t="s">
        <v>276</v>
      </c>
      <c r="C139" s="11" t="s">
        <v>277</v>
      </c>
      <c r="D139" s="9" t="s">
        <v>31</v>
      </c>
      <c r="E139" s="9" t="s">
        <v>215</v>
      </c>
      <c r="F139" s="12" t="s">
        <v>8</v>
      </c>
      <c r="G139" s="13" t="str">
        <f>HYPERLINK("https://drive.google.com/file/d/0B9vmd7tJVztvNGNOU1gtVGFpWnc/view?usp=sharing","2053 OPPB-50")</f>
        <v>2053 OPPB-50</v>
      </c>
    </row>
    <row r="140" spans="1:7" ht="9.75" customHeight="1">
      <c r="A140" s="9" t="s">
        <v>229</v>
      </c>
      <c r="B140" s="10" t="s">
        <v>278</v>
      </c>
      <c r="C140" s="11" t="s">
        <v>279</v>
      </c>
      <c r="D140" s="9" t="s">
        <v>31</v>
      </c>
      <c r="E140" s="9" t="s">
        <v>183</v>
      </c>
      <c r="F140" s="12"/>
      <c r="G140" s="13" t="str">
        <f>HYPERLINK("https://drive.google.com/file/d/0B9vmd7tJVztvZ3NPR3AzaEZSQ28/view?usp=sharing","2052_iWL251")</f>
        <v>2052_iWL251</v>
      </c>
    </row>
    <row r="141" spans="1:7" ht="9.75" customHeight="1">
      <c r="A141" s="24" t="s">
        <v>9</v>
      </c>
      <c r="B141" s="25" t="s">
        <v>280</v>
      </c>
      <c r="C141" s="26" t="s">
        <v>21</v>
      </c>
      <c r="D141" s="27" t="s">
        <v>31</v>
      </c>
      <c r="E141" s="28" t="s">
        <v>159</v>
      </c>
      <c r="F141" s="29" t="s">
        <v>8</v>
      </c>
      <c r="G141" s="30" t="str">
        <f>HYPERLINK("https://drive.google.com/file/d/0B9vmd7tJVztvN25pd0cweEJSZ00/view?usp=sharing","2051 Yoneo")</f>
        <v>2051 Yoneo</v>
      </c>
    </row>
    <row r="142" spans="1:7" ht="9.75" customHeight="1">
      <c r="A142" s="24" t="s">
        <v>15</v>
      </c>
      <c r="B142" s="25" t="s">
        <v>281</v>
      </c>
      <c r="C142" s="26" t="s">
        <v>17</v>
      </c>
      <c r="D142" s="27" t="s">
        <v>31</v>
      </c>
      <c r="E142" s="27" t="s">
        <v>207</v>
      </c>
      <c r="F142" s="29"/>
      <c r="G142" s="30" t="str">
        <f>HYPERLINK("https://drive.google.com/file/d/0B9vmd7tJVztvTW5CTEFUSzZYcWc/view?usp=sharing","2049_VX520-VX820")</f>
        <v>2049_VX520-VX820</v>
      </c>
    </row>
    <row r="143" spans="1:7" ht="9.75" customHeight="1">
      <c r="A143" s="24" t="s">
        <v>9</v>
      </c>
      <c r="B143" s="25" t="s">
        <v>282</v>
      </c>
      <c r="C143" s="26" t="s">
        <v>244</v>
      </c>
      <c r="D143" s="27" t="s">
        <v>31</v>
      </c>
      <c r="E143" s="28" t="s">
        <v>245</v>
      </c>
      <c r="F143" s="29" t="s">
        <v>8</v>
      </c>
      <c r="G143" s="30" t="str">
        <f>HYPERLINK("https://drive.google.com/file/d/0B9vmd7tJVztvcFQxelUwYkloQzg/view?usp=sharing","2046 Xenoa")</f>
        <v>2046 Xenoa</v>
      </c>
    </row>
    <row r="144" spans="1:7" ht="9.75" customHeight="1">
      <c r="A144" s="24" t="s">
        <v>9</v>
      </c>
      <c r="B144" s="25" t="s">
        <v>283</v>
      </c>
      <c r="C144" s="26" t="s">
        <v>107</v>
      </c>
      <c r="D144" s="27" t="s">
        <v>31</v>
      </c>
      <c r="E144" s="28" t="s">
        <v>284</v>
      </c>
      <c r="F144" s="29" t="s">
        <v>8</v>
      </c>
      <c r="G144" s="30" t="str">
        <f>HYPERLINK("https://drive.google.com/file/d/0B9vmd7tJVztvZGRBRlFqekl0Q1U/view?usp=sharing","2045 Xenteo-Retail")</f>
        <v>2045 Xenteo-Retail</v>
      </c>
    </row>
    <row r="145" spans="1:7" ht="9.75" customHeight="1">
      <c r="A145" s="9" t="s">
        <v>9</v>
      </c>
      <c r="B145" s="10" t="s">
        <v>285</v>
      </c>
      <c r="C145" s="11" t="s">
        <v>28</v>
      </c>
      <c r="D145" s="9" t="s">
        <v>31</v>
      </c>
      <c r="E145" s="9" t="s">
        <v>269</v>
      </c>
      <c r="F145" s="12"/>
      <c r="G145" s="13" t="str">
        <f>HYPERLINK("https://drive.google.com/file/d/0B9vmd7tJVztvWXRRVF9DSGpYOU0/view?usp=sharing","2044_YOXIMO")</f>
        <v>2044_YOXIMO</v>
      </c>
    </row>
    <row r="146" spans="1:7" ht="9.75" customHeight="1">
      <c r="A146" s="9" t="s">
        <v>9</v>
      </c>
      <c r="B146" s="10" t="s">
        <v>286</v>
      </c>
      <c r="C146" s="11" t="s">
        <v>287</v>
      </c>
      <c r="D146" s="9" t="s">
        <v>31</v>
      </c>
      <c r="E146" s="9" t="s">
        <v>269</v>
      </c>
      <c r="F146" s="12"/>
      <c r="G146" s="13" t="str">
        <f>HYPERLINK("https://drive.google.com/file/d/0B9vmd7tJVztvYnFjaXpGVWpCM00/view?usp=sharing","2043_XENTA")</f>
        <v>2043_XENTA</v>
      </c>
    </row>
    <row r="147" spans="1:7" ht="9.75" customHeight="1">
      <c r="A147" s="9" t="s">
        <v>9</v>
      </c>
      <c r="B147" s="10" t="s">
        <v>288</v>
      </c>
      <c r="C147" s="11" t="s">
        <v>289</v>
      </c>
      <c r="D147" s="9" t="s">
        <v>31</v>
      </c>
      <c r="E147" s="9" t="s">
        <v>290</v>
      </c>
      <c r="F147" s="12"/>
      <c r="G147" s="13" t="str">
        <f>HYPERLINK("https://drive.google.com/file/d/0B9vmd7tJVztvaHFCLXhkb2FCZEU/view?usp=sharing","2042_Yomani XR/ML")</f>
        <v>2042_Yomani XR/ML</v>
      </c>
    </row>
    <row r="148" spans="1:7" ht="12.75"/>
    <row r="149" spans="1:7" ht="12.75"/>
    <row r="150" spans="1:7" ht="12.75"/>
    <row r="151" spans="1:7" ht="12.75"/>
    <row r="152" spans="1:7" ht="12.75"/>
    <row r="153" spans="1:7" ht="12.75"/>
    <row r="154" spans="1:7" ht="12.75"/>
    <row r="155" spans="1:7" ht="12.75"/>
    <row r="156" spans="1:7" ht="12.75"/>
    <row r="157" spans="1:7" ht="12.75"/>
    <row r="158" spans="1:7" ht="12.75"/>
    <row r="159" spans="1:7" ht="12.75"/>
    <row r="160" spans="1:7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</sheetData>
  <autoFilter ref="A1:G3" xr:uid="{00000000-0001-0000-0000-000000000000}"/>
  <sortState xmlns:xlrd2="http://schemas.microsoft.com/office/spreadsheetml/2017/richdata2" ref="A2:Z804">
    <sortCondition descending="1" ref="B2:B80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Acquiris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</dc:creator>
  <cp:lastModifiedBy>Jeffrey</cp:lastModifiedBy>
  <dcterms:created xsi:type="dcterms:W3CDTF">2021-12-23T14:59:27Z</dcterms:created>
  <dcterms:modified xsi:type="dcterms:W3CDTF">2023-05-24T11:22:22Z</dcterms:modified>
</cp:coreProperties>
</file>